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gadasaxdelebi" sheetId="1" r:id="rId1"/>
    <sheet name="Semosavlebi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118" i="1"/>
  <c r="D112"/>
  <c r="H111"/>
  <c r="D106"/>
  <c r="H105"/>
  <c r="H104"/>
  <c r="D104"/>
  <c r="H98"/>
  <c r="D84"/>
  <c r="D83" s="1"/>
  <c r="D82" s="1"/>
  <c r="D80"/>
  <c r="D77"/>
  <c r="D65"/>
  <c r="D56"/>
  <c r="D52"/>
  <c r="D49"/>
  <c r="D45"/>
  <c r="D42"/>
  <c r="D33"/>
  <c r="H24"/>
  <c r="D22"/>
  <c r="D21" s="1"/>
  <c r="D15"/>
  <c r="D14"/>
  <c r="G12"/>
  <c r="G11"/>
  <c r="G8"/>
  <c r="G10" s="1"/>
  <c r="D8"/>
  <c r="D10" s="1"/>
  <c r="H6" i="2"/>
  <c r="J6" s="1"/>
  <c r="K6"/>
  <c r="M6" s="1"/>
  <c r="D20"/>
  <c r="H20" s="1"/>
  <c r="M19"/>
  <c r="H19"/>
  <c r="N19" s="1"/>
  <c r="L18"/>
  <c r="G18"/>
  <c r="F18"/>
  <c r="K17"/>
  <c r="M17" s="1"/>
  <c r="I17"/>
  <c r="H17"/>
  <c r="K16"/>
  <c r="M16" s="1"/>
  <c r="D16"/>
  <c r="H16" s="1"/>
  <c r="K15"/>
  <c r="M15" s="1"/>
  <c r="D15"/>
  <c r="H15" s="1"/>
  <c r="K14"/>
  <c r="M14" s="1"/>
  <c r="D14"/>
  <c r="H14" s="1"/>
  <c r="J14" s="1"/>
  <c r="F13"/>
  <c r="D13"/>
  <c r="K12"/>
  <c r="M12" s="1"/>
  <c r="I12"/>
  <c r="H12"/>
  <c r="K11"/>
  <c r="M11" s="1"/>
  <c r="H11"/>
  <c r="K10"/>
  <c r="M10" s="1"/>
  <c r="H10"/>
  <c r="F9"/>
  <c r="F21" s="1"/>
  <c r="K21" s="1"/>
  <c r="D9"/>
  <c r="K8"/>
  <c r="M8" s="1"/>
  <c r="I8"/>
  <c r="H8"/>
  <c r="K7"/>
  <c r="M7" s="1"/>
  <c r="H7"/>
  <c r="J7" s="1"/>
  <c r="M5"/>
  <c r="H5"/>
  <c r="N5" s="1"/>
  <c r="M4"/>
  <c r="H4"/>
  <c r="N4" s="1"/>
  <c r="D26" i="1" l="1"/>
  <c r="D20" s="1"/>
  <c r="D12" s="1"/>
  <c r="D103"/>
  <c r="D110"/>
  <c r="K9" i="2"/>
  <c r="O6"/>
  <c r="J19"/>
  <c r="O19" s="1"/>
  <c r="N6"/>
  <c r="N17"/>
  <c r="N10"/>
  <c r="N11"/>
  <c r="J5"/>
  <c r="O5" s="1"/>
  <c r="J12"/>
  <c r="O12" s="1"/>
  <c r="N16"/>
  <c r="J10"/>
  <c r="O10" s="1"/>
  <c r="J11"/>
  <c r="O11" s="1"/>
  <c r="M9"/>
  <c r="M21" s="1"/>
  <c r="N8"/>
  <c r="D18"/>
  <c r="D21" s="1"/>
  <c r="O14"/>
  <c r="N15"/>
  <c r="J15"/>
  <c r="O15" s="1"/>
  <c r="O7"/>
  <c r="M18"/>
  <c r="N14"/>
  <c r="K18"/>
  <c r="N7"/>
  <c r="J8"/>
  <c r="O8" s="1"/>
  <c r="J4"/>
  <c r="J9" s="1"/>
  <c r="H9"/>
  <c r="H21" s="1"/>
  <c r="H13"/>
  <c r="J16"/>
  <c r="O16" s="1"/>
  <c r="N20"/>
  <c r="N12"/>
  <c r="J17"/>
  <c r="O17" s="1"/>
  <c r="H18"/>
  <c r="D100" i="1" l="1"/>
  <c r="J13" i="2"/>
  <c r="N13"/>
  <c r="P21"/>
  <c r="O20"/>
  <c r="O13"/>
  <c r="N18"/>
  <c r="N9"/>
  <c r="J20"/>
  <c r="O18"/>
  <c r="O4"/>
  <c r="O9" s="1"/>
  <c r="J18"/>
  <c r="D99" i="1" l="1"/>
  <c r="J21" i="2"/>
  <c r="O21"/>
  <c r="Q21" s="1"/>
  <c r="N21"/>
  <c r="D11" i="1" l="1"/>
  <c r="F11" l="1"/>
  <c r="D121"/>
</calcChain>
</file>

<file path=xl/comments1.xml><?xml version="1.0" encoding="utf-8"?>
<comments xmlns="http://schemas.openxmlformats.org/spreadsheetml/2006/main">
  <authors>
    <author>user-finans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user-finans:</t>
        </r>
        <r>
          <rPr>
            <sz val="9"/>
            <color indexed="81"/>
            <rFont val="Tahoma"/>
            <family val="2"/>
          </rPr>
          <t xml:space="preserve">
უცხო ენა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user-finans:</t>
        </r>
        <r>
          <rPr>
            <sz val="9"/>
            <color indexed="81"/>
            <rFont val="Tahoma"/>
            <family val="2"/>
          </rPr>
          <t xml:space="preserve">
უცხო ენა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user-fმ.შ 10 000ლ-თვითმმართვ.</t>
        </r>
      </text>
    </comment>
  </commentList>
</comments>
</file>

<file path=xl/sharedStrings.xml><?xml version="1.0" encoding="utf-8"?>
<sst xmlns="http://schemas.openxmlformats.org/spreadsheetml/2006/main" count="215" uniqueCount="184">
  <si>
    <t>სსიპ საქართველოს ტექნიკური უნივერსიტეტი</t>
  </si>
  <si>
    <t>(ლარი)</t>
  </si>
  <si>
    <t>N</t>
  </si>
  <si>
    <t>დასახელება</t>
  </si>
  <si>
    <t>კოდი</t>
  </si>
  <si>
    <t>თანხა</t>
  </si>
  <si>
    <t>მიმდინარე წლის შემოსავალი</t>
  </si>
  <si>
    <t>ადმინისტრაციისა და ადმინისტრირების გადასახდელების   დაფინანსებისათვის გადასაცემი  თანხა</t>
  </si>
  <si>
    <t>ზოგადსაუნივერსიტეტო საგნების სწავლების დასაფინანსებლად გასაცემი თანხა</t>
  </si>
  <si>
    <t>ზოგადსაუნივერსიტეტო საგნების სწავლების დასაფინანსებლად მისაღები თანხა</t>
  </si>
  <si>
    <t>სულ შემოსავალი</t>
  </si>
  <si>
    <t>სულ ასიგნებები</t>
  </si>
  <si>
    <t>სულ ხარჯები</t>
  </si>
  <si>
    <t>მ.შ.</t>
  </si>
  <si>
    <t>შრომის ანაზღაურება</t>
  </si>
  <si>
    <t>ხელფასები ფულადი ფორმით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</si>
  <si>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</si>
  <si>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</si>
  <si>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</si>
  <si>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</si>
  <si>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საქონელი და მომსახურება</t>
  </si>
  <si>
    <t>I</t>
  </si>
  <si>
    <t>შტატგარეშე მომუშავეთა ანაზღაურება</t>
  </si>
  <si>
    <t xml:space="preserve">           დანამატი</t>
  </si>
  <si>
    <t>II</t>
  </si>
  <si>
    <t>მივლინებები</t>
  </si>
  <si>
    <t>III</t>
  </si>
  <si>
    <t>ოფისის ხარჯები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</si>
  <si>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</si>
  <si>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2231</t>
  </si>
  <si>
    <t>კომპიუტერული პროგრამების შეძენის და განახლების ხარჯი</t>
  </si>
  <si>
    <t>2232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</si>
  <si>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</si>
  <si>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2233</t>
  </si>
  <si>
    <t>მცირეფასიანი საოფისე ტექნიკის,  საოფისე  ინვენტარის  შეძენა, დამონტაჟების / დემონტაჟის ხარჯი</t>
  </si>
  <si>
    <t>2234-2235</t>
  </si>
  <si>
    <t>ოფისისათვის საჭირო საგნებისა და მასალების, რეცხვის, ქიმწმენდის და სანიტარული საგნების  შეძენის ხარჯი</t>
  </si>
  <si>
    <t>2236-2237</t>
  </si>
  <si>
    <t>შენობა-ნაგებობების და მათი მიმდებარე ტერიტორიების მიმდინარე რემონტის ხარჯი</t>
  </si>
  <si>
    <t>2238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</si>
  <si>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</si>
  <si>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2239</t>
  </si>
  <si>
    <t>კავშირგაბმულობის  და სატელევიზიო მომსახურების ხარჯი</t>
  </si>
  <si>
    <t>22310</t>
  </si>
  <si>
    <t>ინტერნეტის ხარჯი</t>
  </si>
  <si>
    <t>საფოსტო მომსახურების ხარჯი</t>
  </si>
  <si>
    <t>22311</t>
  </si>
  <si>
    <t>ელექტროენერგიის ხარჯი</t>
  </si>
  <si>
    <t>223121</t>
  </si>
  <si>
    <t>წყლის ხარჯი</t>
  </si>
  <si>
    <t>223122</t>
  </si>
  <si>
    <t>ბუნებრივი და თხევადი აირის ხარჯი</t>
  </si>
  <si>
    <t>223123</t>
  </si>
  <si>
    <t>კანალიზაცია -ასინილიზაციის ხარჯები</t>
  </si>
  <si>
    <t>223124</t>
  </si>
  <si>
    <t xml:space="preserve"> გათბობის მიზნით სხვა საწვავისა და ნედლეულის, ასევე გენერატორის საწვავის შეძენის ხარჯი</t>
  </si>
  <si>
    <t>223125</t>
  </si>
  <si>
    <t>IV</t>
  </si>
  <si>
    <t xml:space="preserve">წარმომადგენლობითი ხარჯები </t>
  </si>
  <si>
    <t>224</t>
  </si>
  <si>
    <t>მიღებების  და  ღონისძიებების  ხარჯები</t>
  </si>
  <si>
    <t>V</t>
  </si>
  <si>
    <t xml:space="preserve">კვების ხარჯები </t>
  </si>
  <si>
    <t>225</t>
  </si>
  <si>
    <t>VI</t>
  </si>
  <si>
    <t>სამედიცინო ხარჯები</t>
  </si>
  <si>
    <t>სამედიცინო  დანიშნულების მასალების, ინსტრუმენტების შეძენის ხარჯები</t>
  </si>
  <si>
    <t>სამედიცინო დეზინფექცია-დერატიზაციის და სამედიცინო უტილიზაციის ხარჯები</t>
  </si>
  <si>
    <t>საერთო ხასიათის სამედიცინო მომსახურებასთან დაკავშირებული  ხარჯები</t>
  </si>
  <si>
    <t>VII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</si>
  <si>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</si>
  <si>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უნიფორმის შეძენის ხარჯები</t>
  </si>
  <si>
    <t>რბილი ინვენტარის, ხალიჩების, გზამკვლევის და ფარდა-ჟალუზების შეძენის ხარჯები</t>
  </si>
  <si>
    <t>VIII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</si>
  <si>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</si>
  <si>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საწვავ/საპოხი მასალების შეძენის ხარჯი</t>
  </si>
  <si>
    <t>მიმდინარე რემონტის, ექსპლუატაციისა და მოვლა-შენახვის, სათადარიგო ნაწილების,  მცირეფასიანი ინსტრუმენტებისა და ხელსაწყოების  შეძენის ხარჯი</t>
  </si>
  <si>
    <t>2282-2283-2285</t>
  </si>
  <si>
    <t>ტრანსპორტის დაქირავების (გადაზიდვა-გადაყვანის) ხარჯი</t>
  </si>
  <si>
    <t>2284</t>
  </si>
  <si>
    <t>IX</t>
  </si>
  <si>
    <t xml:space="preserve">სხვა დანარჩენი საქონელი და მომსახურება </t>
  </si>
  <si>
    <t>ბანკის მომსახურების ხარჯები</t>
  </si>
  <si>
    <t>ექსპერტიზის და შემოწმებების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</si>
  <si>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</si>
  <si>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რეკლამის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</si>
  <si>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</si>
  <si>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>საკონსულტაციო, სანოტარო, თარჯიმნის და თარგმნის მომსახურების ხარჯი</t>
  </si>
  <si>
    <t>აუდიტორული მომსახურების ხარჯი</t>
  </si>
  <si>
    <t xml:space="preserve">ბინის ქირა </t>
  </si>
  <si>
    <t>კულტურული, სპორტული, საგანმანათლებლო და საგამოფენო ღონისძიებების ხარჯები</t>
  </si>
  <si>
    <t>სამეცნიერო ხარჯები</t>
  </si>
  <si>
    <t>ორდენების, სიგელების, სუვენირების, მედლების, დროშისა და სხვა ფასიანი საჩუქრების შეძენის ხარჯები</t>
  </si>
  <si>
    <t>სასწავლო და საწარმოო პრაქტიკასთან დაკავშირებული ხარჯები</t>
  </si>
  <si>
    <t>სასწავლო  მიზნით  საჭირო ნივთებისა და მასალების  შეძენის ხარჯები</t>
  </si>
  <si>
    <t>სტანდარტიზაციისა და სერთიფიკაციის  ხარჯები</t>
  </si>
  <si>
    <t>ტენდერის ხარჯები</t>
  </si>
  <si>
    <t>შენობის  პასპორტიზაციასთან დაკავშირებული  ხარჯები</t>
  </si>
  <si>
    <t>ექსპედიციის ხარჯები</t>
  </si>
  <si>
    <t>შენობა-ნაგებობების  დაცვის ხარჯები</t>
  </si>
  <si>
    <t xml:space="preserve"> საქონელსა და მომსახურებაზე გაწეული დანარჩენი ხარჯები, რომლებიც არ კლასიფიცირდება „საქონლისა და მომსახურების“ დანარჩენ მუხლებში</t>
  </si>
  <si>
    <t>სუბსიდიები</t>
  </si>
  <si>
    <t>გრანტები</t>
  </si>
  <si>
    <t>მიმდინარე გრანტები საერთაშორისო ორგანიზაციებს</t>
  </si>
  <si>
    <t>მიმდინარე გრანტები სხვა დონის სახელმწიფო ერთეულებს</t>
  </si>
  <si>
    <t>სოციალური უზრუნველყოფა</t>
  </si>
  <si>
    <t>დამქირავებლის მიერ გაწეული სოციალური დახმარება</t>
  </si>
  <si>
    <t>სხვა ხარჯები</t>
  </si>
  <si>
    <t>X</t>
  </si>
  <si>
    <t>სხვადასხვა ხარჯები</t>
  </si>
  <si>
    <t>სხვადასხვა მიმდინარე ხარჯები</t>
  </si>
  <si>
    <t>სასამართლოებისა და სხვა კვაზი-სასამართლო ორგანოების გადაწყვეტილებით დაკისრებული სააღსრულებო ხარჯი</t>
  </si>
  <si>
    <t>შენობა-ნაგებობების დაზღვევის ხარჯი</t>
  </si>
  <si>
    <t>სატრანსპორტო საშუალებების დაზღვევის ხარჯი</t>
  </si>
  <si>
    <t>პერსონალის დაზღვევის ხარჯი</t>
  </si>
  <si>
    <t>სახელმწიფო სასწავლო სტიპენდიების ხარჯი</t>
  </si>
  <si>
    <t>პრეზიდენტის სახელობის სტიპენდიების ხარჯი</t>
  </si>
  <si>
    <t>სხვა სახელობის სტიპენდიებისა და გრანტების ხარჯი</t>
  </si>
  <si>
    <t>ქონების გადასახადი</t>
  </si>
  <si>
    <t>მიწის გადასახადი</t>
  </si>
  <si>
    <t>მოგების გადასახადი</t>
  </si>
  <si>
    <t>დღგ-ს გადასახადი</t>
  </si>
  <si>
    <t>მოსაკრებლები</t>
  </si>
  <si>
    <t>სხვადასხვა მიმდინარე ხარჯების სხვა დანარჩენი მიმდინარე ხარჯები</t>
  </si>
  <si>
    <t>სხვა ხარჯების სხვადასხვა  კაპიტალური ხარჯები</t>
  </si>
  <si>
    <t>არაფინანსური აქტივების ზრდა</t>
  </si>
  <si>
    <t>ძირითადი აქტივები</t>
  </si>
  <si>
    <t>არასაცხოვრებელი შენობები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</si>
  <si>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</si>
  <si>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</si>
  <si>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</si>
  <si>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და მსუბუქი ავტომობილების შეძენა</t>
  </si>
  <si>
    <t>311211;
311213</t>
  </si>
  <si>
    <t>სხვა მანქანა-დანადგარები და ინვენტარი</t>
  </si>
  <si>
    <t>31122</t>
  </si>
  <si>
    <t>კომპიუტერული მოწყობილობების შეძენა</t>
  </si>
  <si>
    <t xml:space="preserve">ელ. მოწყობილობები; რადიო, სატელევიზიო და საკომუნიკაციო აპარატურა; ოპტიკური ხელსაწყოები, ავეჯი </t>
  </si>
  <si>
    <t>311221-3112219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</si>
  <si>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</si>
  <si>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</si>
  <si>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</si>
  <si>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</si>
  <si>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31132</t>
  </si>
  <si>
    <t xml:space="preserve">ლიცენზიები და კომპიუტერების პროგრამული უზრუნველყოფა </t>
  </si>
  <si>
    <t>311321; 311322</t>
  </si>
  <si>
    <t>სხვა არამატერიალური ძირითადი აქტივები</t>
  </si>
  <si>
    <t>311322</t>
  </si>
  <si>
    <t>მატერიალური მარაგები</t>
  </si>
  <si>
    <t>312</t>
  </si>
  <si>
    <t>ფასეულობები</t>
  </si>
  <si>
    <t>313</t>
  </si>
  <si>
    <t>arawarmoebuli aqtivebi</t>
  </si>
  <si>
    <t>314</t>
  </si>
  <si>
    <t>არაწარმოერბული, არამატერიალური  აქტივები</t>
  </si>
  <si>
    <t>finansuri aqtivebi</t>
  </si>
  <si>
    <t>valdebulebebiს კლება</t>
  </si>
  <si>
    <t>ნაშთი პერიოდის ბოლოს</t>
  </si>
  <si>
    <t>კურსი</t>
  </si>
  <si>
    <t>საქართველოს მოქალაქე</t>
  </si>
  <si>
    <t>უცხო ქვეყნის მოქალაქე</t>
  </si>
  <si>
    <t>სწავლის საფასური საქართველოს მოქალაქეებისათვის</t>
  </si>
  <si>
    <t>სწავლის საფასური უცხო ქვეყნის მოქალაქეებისათვის</t>
  </si>
  <si>
    <t>რაოდენობა</t>
  </si>
  <si>
    <t>წლიური გადასახადი</t>
  </si>
  <si>
    <t>სულ წლიური შემოსავალი</t>
  </si>
  <si>
    <t>ბაკალავრიატი</t>
  </si>
  <si>
    <t>სულ ბაკალავრიატი</t>
  </si>
  <si>
    <t>მაგისტრატურა</t>
  </si>
  <si>
    <t>სულ მაგისტრატურა</t>
  </si>
  <si>
    <t>დოქტორანტურა</t>
  </si>
  <si>
    <t>სულ დოქტორანტურა</t>
  </si>
  <si>
    <t>სულ პროფესიული</t>
  </si>
  <si>
    <r>
      <t xml:space="preserve">                                              სამართლისა და საერთაშორისო ურთიერთობების ფაკულტეტი-2017 წელი                                      </t>
    </r>
    <r>
      <rPr>
        <sz val="12"/>
        <color theme="1"/>
        <rFont val="Calibri"/>
        <family val="2"/>
        <scheme val="minor"/>
      </rPr>
      <t>(ლარი)</t>
    </r>
  </si>
  <si>
    <t>სულ  სწავლის საფასური</t>
  </si>
  <si>
    <t>მიღება</t>
  </si>
  <si>
    <t xml:space="preserve">პროფესიული </t>
  </si>
  <si>
    <t>სულ ჯამი</t>
  </si>
  <si>
    <t>ფაკულტეტის ხელმძღვანელი</t>
  </si>
  <si>
    <t>ირაკლი   გაბისონია</t>
  </si>
  <si>
    <t>ირაკლი გაბისონია</t>
  </si>
  <si>
    <r>
      <t>ნაშთი</t>
    </r>
    <r>
      <rPr>
        <b/>
        <sz val="11"/>
        <color theme="1"/>
        <rFont val="Calibri"/>
        <family val="2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>პერიოდის</t>
    </r>
    <r>
      <rPr>
        <b/>
        <sz val="11"/>
        <color theme="1"/>
        <rFont val="Calibri"/>
        <family val="2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>დასაწყისში</t>
    </r>
  </si>
  <si>
    <r>
      <t>მ.შ.</t>
    </r>
    <r>
      <rPr>
        <sz val="10"/>
        <color theme="1"/>
        <rFont val="Sylfaen"/>
        <family val="1"/>
      </rPr>
      <t>შტატგარეშე მომუშავეთა ანაზღაურება</t>
    </r>
  </si>
  <si>
    <r>
      <t xml:space="preserve">          </t>
    </r>
    <r>
      <rPr>
        <sz val="10"/>
        <color theme="1"/>
        <rFont val="Sylfaen"/>
        <family val="1"/>
      </rPr>
      <t>პრემია</t>
    </r>
  </si>
  <si>
    <t xml:space="preserve">სამართლისა და საერთაშორისო ურთიერთობების ფაკულტეტი                               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</si>
</sst>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Sylfaen"/>
      <family val="1"/>
    </font>
    <font>
      <sz val="8"/>
      <color theme="1"/>
      <name val="AcadNusx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cadNusx"/>
    </font>
    <font>
      <b/>
      <sz val="9"/>
      <color theme="1"/>
      <name val="Sylfaen"/>
      <family val="1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AcadNusx"/>
    </font>
    <font>
      <sz val="10"/>
      <color theme="1"/>
      <name val="AcadNusx"/>
    </font>
    <font>
      <b/>
      <sz val="12"/>
      <color theme="1"/>
      <name val="AcadNusx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/>
    <xf numFmtId="0" fontId="5" fillId="0" borderId="0" xfId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textRotation="90" wrapText="1" shrinkToFit="1"/>
    </xf>
    <xf numFmtId="0" fontId="19" fillId="0" borderId="2" xfId="0" applyFont="1" applyBorder="1" applyAlignment="1">
      <alignment horizontal="center" vertical="center" textRotation="90" wrapText="1" shrinkToFit="1"/>
    </xf>
    <xf numFmtId="0" fontId="19" fillId="10" borderId="2" xfId="0" applyFont="1" applyFill="1" applyBorder="1" applyAlignment="1">
      <alignment horizontal="center" textRotation="90" wrapText="1" shrinkToFit="1"/>
    </xf>
    <xf numFmtId="0" fontId="19" fillId="10" borderId="2" xfId="0" applyFont="1" applyFill="1" applyBorder="1" applyAlignment="1">
      <alignment horizontal="center" vertical="center" textRotation="90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4" fillId="10" borderId="2" xfId="0" applyFont="1" applyFill="1" applyBorder="1" applyAlignment="1">
      <alignment horizontal="center" vertical="center" wrapText="1" shrinkToFit="1"/>
    </xf>
    <xf numFmtId="1" fontId="14" fillId="10" borderId="2" xfId="0" applyNumberFormat="1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wrapText="1" shrinkToFit="1"/>
    </xf>
    <xf numFmtId="0" fontId="0" fillId="9" borderId="2" xfId="0" applyFill="1" applyBorder="1" applyAlignment="1">
      <alignment wrapText="1" shrinkToFit="1"/>
    </xf>
    <xf numFmtId="0" fontId="18" fillId="9" borderId="2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wrapText="1" shrinkToFit="1"/>
    </xf>
    <xf numFmtId="0" fontId="13" fillId="9" borderId="2" xfId="0" applyFont="1" applyFill="1" applyBorder="1" applyAlignment="1">
      <alignment horizontal="center" vertical="center" wrapText="1" shrinkToFit="1"/>
    </xf>
    <xf numFmtId="1" fontId="13" fillId="9" borderId="2" xfId="0" applyNumberFormat="1" applyFont="1" applyFill="1" applyBorder="1" applyAlignment="1">
      <alignment horizontal="center" vertical="center" wrapText="1" shrinkToFit="1"/>
    </xf>
    <xf numFmtId="0" fontId="15" fillId="9" borderId="2" xfId="0" applyFont="1" applyFill="1" applyBorder="1" applyAlignment="1">
      <alignment horizontal="center" vertical="center" wrapText="1" shrinkToFit="1"/>
    </xf>
    <xf numFmtId="1" fontId="15" fillId="9" borderId="2" xfId="0" applyNumberFormat="1" applyFont="1" applyFill="1" applyBorder="1" applyAlignment="1">
      <alignment horizontal="center" vertical="center" wrapText="1" shrinkToFit="1"/>
    </xf>
    <xf numFmtId="0" fontId="20" fillId="10" borderId="2" xfId="0" applyFont="1" applyFill="1" applyBorder="1" applyAlignment="1">
      <alignment horizontal="center" vertical="center" wrapText="1" shrinkToFit="1"/>
    </xf>
    <xf numFmtId="1" fontId="20" fillId="1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wrapText="1" shrinkToFit="1"/>
    </xf>
    <xf numFmtId="0" fontId="0" fillId="0" borderId="2" xfId="0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 shrinkToFit="1"/>
    </xf>
    <xf numFmtId="0" fontId="15" fillId="10" borderId="2" xfId="0" applyFont="1" applyFill="1" applyBorder="1" applyAlignment="1">
      <alignment horizontal="center" vertical="center" wrapText="1" shrinkToFit="1"/>
    </xf>
    <xf numFmtId="0" fontId="13" fillId="10" borderId="2" xfId="0" applyFont="1" applyFill="1" applyBorder="1" applyAlignment="1">
      <alignment wrapText="1" shrinkToFit="1"/>
    </xf>
    <xf numFmtId="0" fontId="13" fillId="10" borderId="2" xfId="0" applyFont="1" applyFill="1" applyBorder="1" applyAlignment="1">
      <alignment horizontal="center" vertical="center" wrapText="1" shrinkToFit="1"/>
    </xf>
    <xf numFmtId="1" fontId="13" fillId="10" borderId="2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 textRotation="90" wrapText="1" shrinkToFit="1"/>
    </xf>
    <xf numFmtId="49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2" xfId="1" applyFont="1" applyBorder="1"/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 shrinkToFit="1"/>
    </xf>
    <xf numFmtId="0" fontId="1" fillId="0" borderId="9" xfId="1" applyBorder="1" applyAlignment="1">
      <alignment horizontal="center" vertical="center" wrapText="1" shrinkToFit="1"/>
    </xf>
    <xf numFmtId="0" fontId="1" fillId="0" borderId="8" xfId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textRotation="90" wrapText="1" shrinkToFit="1"/>
    </xf>
    <xf numFmtId="0" fontId="16" fillId="0" borderId="10" xfId="0" applyFont="1" applyBorder="1" applyAlignment="1">
      <alignment horizontal="center" textRotation="90" wrapText="1" shrinkToFit="1"/>
    </xf>
    <xf numFmtId="0" fontId="16" fillId="0" borderId="7" xfId="0" applyFont="1" applyBorder="1" applyAlignment="1">
      <alignment horizontal="center" textRotation="90" wrapText="1" shrinkToFit="1"/>
    </xf>
    <xf numFmtId="0" fontId="16" fillId="0" borderId="5" xfId="0" applyFont="1" applyBorder="1" applyAlignment="1">
      <alignment horizontal="center" vertical="center" textRotation="90" wrapText="1" shrinkToFit="1"/>
    </xf>
    <xf numFmtId="0" fontId="16" fillId="0" borderId="10" xfId="0" applyFont="1" applyBorder="1" applyAlignment="1">
      <alignment horizontal="center" vertical="center" textRotation="90" wrapText="1" shrinkToFit="1"/>
    </xf>
    <xf numFmtId="0" fontId="16" fillId="0" borderId="7" xfId="0" applyFont="1" applyBorder="1" applyAlignment="1">
      <alignment horizontal="center" vertical="center" textRotation="90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textRotation="90" wrapText="1" shrinkToFit="1"/>
    </xf>
    <xf numFmtId="0" fontId="1" fillId="0" borderId="2" xfId="1" applyBorder="1" applyAlignment="1">
      <alignment horizontal="center" vertical="center" wrapText="1" shrinkToFit="1"/>
    </xf>
    <xf numFmtId="0" fontId="0" fillId="0" borderId="2" xfId="1" applyFont="1" applyBorder="1" applyAlignment="1">
      <alignment horizontal="center" wrapText="1" shrinkToFit="1"/>
    </xf>
    <xf numFmtId="0" fontId="1" fillId="0" borderId="2" xfId="1" applyBorder="1" applyAlignment="1">
      <alignment horizontal="center" wrapText="1" shrinkToFit="1"/>
    </xf>
    <xf numFmtId="0" fontId="13" fillId="3" borderId="0" xfId="0" applyFont="1" applyFill="1" applyAlignment="1">
      <alignment horizontal="center"/>
    </xf>
    <xf numFmtId="0" fontId="23" fillId="0" borderId="0" xfId="0" applyFont="1"/>
    <xf numFmtId="0" fontId="11" fillId="0" borderId="4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14" fontId="23" fillId="0" borderId="0" xfId="0" applyNumberFormat="1" applyFont="1"/>
    <xf numFmtId="0" fontId="11" fillId="0" borderId="5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8" fillId="0" borderId="5" xfId="3" applyFont="1" applyFill="1" applyBorder="1" applyAlignment="1">
      <alignment horizontal="left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24" fillId="7" borderId="2" xfId="3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top" wrapText="1"/>
    </xf>
    <xf numFmtId="0" fontId="24" fillId="8" borderId="2" xfId="3" applyFont="1" applyFill="1" applyBorder="1" applyAlignment="1">
      <alignment horizontal="center" vertical="center" wrapText="1"/>
    </xf>
    <xf numFmtId="0" fontId="29" fillId="8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top" wrapText="1"/>
    </xf>
    <xf numFmtId="0" fontId="24" fillId="0" borderId="2" xfId="3" applyFont="1" applyFill="1" applyBorder="1" applyAlignment="1">
      <alignment horizontal="center" vertical="top" wrapText="1"/>
    </xf>
    <xf numFmtId="0" fontId="8" fillId="0" borderId="2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vertical="center" wrapText="1"/>
    </xf>
    <xf numFmtId="0" fontId="29" fillId="4" borderId="2" xfId="3" applyFont="1" applyFill="1" applyBorder="1" applyAlignment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 readingOrder="1"/>
      <protection locked="0"/>
    </xf>
    <xf numFmtId="0" fontId="24" fillId="5" borderId="2" xfId="3" applyFont="1" applyFill="1" applyBorder="1" applyAlignment="1">
      <alignment horizontal="center" vertical="center" wrapText="1"/>
    </xf>
    <xf numFmtId="0" fontId="30" fillId="2" borderId="2" xfId="0" applyFont="1" applyFill="1" applyBorder="1" applyAlignment="1" applyProtection="1">
      <alignment vertical="center" wrapText="1" readingOrder="1"/>
      <protection locked="0"/>
    </xf>
    <xf numFmtId="0" fontId="29" fillId="5" borderId="2" xfId="3" applyFont="1" applyFill="1" applyBorder="1" applyAlignment="1">
      <alignment horizontal="center" vertical="center" wrapText="1"/>
    </xf>
    <xf numFmtId="0" fontId="30" fillId="3" borderId="2" xfId="0" applyFont="1" applyFill="1" applyBorder="1" applyAlignment="1" applyProtection="1">
      <alignment vertical="center" wrapText="1" readingOrder="1"/>
      <protection locked="0"/>
    </xf>
    <xf numFmtId="0" fontId="11" fillId="3" borderId="2" xfId="0" applyFont="1" applyFill="1" applyBorder="1" applyAlignment="1" applyProtection="1">
      <alignment vertical="center" wrapText="1" readingOrder="1"/>
      <protection locked="0"/>
    </xf>
    <xf numFmtId="0" fontId="11" fillId="2" borderId="1" xfId="3" applyFont="1" applyFill="1" applyBorder="1" applyAlignment="1" applyProtection="1">
      <alignment horizontal="left" vertical="center" wrapText="1" indent="3" readingOrder="1"/>
      <protection locked="0"/>
    </xf>
    <xf numFmtId="0" fontId="11" fillId="0" borderId="1" xfId="3" applyFont="1" applyBorder="1" applyAlignment="1" applyProtection="1">
      <alignment vertical="top" wrapText="1" readingOrder="1"/>
      <protection locked="0"/>
    </xf>
    <xf numFmtId="49" fontId="8" fillId="0" borderId="2" xfId="3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 applyProtection="1">
      <alignment vertical="center" wrapText="1" readingOrder="1"/>
      <protection locked="0"/>
    </xf>
    <xf numFmtId="0" fontId="11" fillId="3" borderId="1" xfId="3" applyFont="1" applyFill="1" applyBorder="1" applyAlignment="1" applyProtection="1">
      <alignment vertical="top" wrapText="1" readingOrder="1"/>
      <protection locked="0"/>
    </xf>
    <xf numFmtId="0" fontId="11" fillId="3" borderId="1" xfId="3" applyFont="1" applyFill="1" applyBorder="1" applyAlignment="1" applyProtection="1">
      <alignment vertical="center" wrapText="1" readingOrder="1"/>
      <protection locked="0"/>
    </xf>
    <xf numFmtId="0" fontId="31" fillId="0" borderId="3" xfId="0" applyFont="1" applyBorder="1" applyAlignment="1" applyProtection="1">
      <alignment vertical="center" wrapText="1" readingOrder="1"/>
      <protection locked="0"/>
    </xf>
    <xf numFmtId="0" fontId="32" fillId="0" borderId="1" xfId="3" applyFont="1" applyBorder="1" applyAlignment="1" applyProtection="1">
      <alignment vertical="center" wrapText="1" readingOrder="1"/>
      <protection locked="0"/>
    </xf>
    <xf numFmtId="0" fontId="24" fillId="2" borderId="3" xfId="3" applyFont="1" applyFill="1" applyBorder="1" applyAlignment="1" applyProtection="1">
      <alignment vertical="center" wrapText="1" readingOrder="1"/>
      <protection locked="0"/>
    </xf>
    <xf numFmtId="49" fontId="29" fillId="5" borderId="2" xfId="3" applyNumberFormat="1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 wrapText="1"/>
    </xf>
    <xf numFmtId="0" fontId="11" fillId="0" borderId="3" xfId="3" applyFont="1" applyBorder="1" applyAlignment="1" applyProtection="1">
      <alignment vertical="center" wrapText="1" readingOrder="1"/>
      <protection locked="0"/>
    </xf>
    <xf numFmtId="0" fontId="24" fillId="6" borderId="2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 applyProtection="1">
      <alignment vertical="center" wrapText="1" readingOrder="1"/>
      <protection locked="0"/>
    </xf>
    <xf numFmtId="0" fontId="11" fillId="0" borderId="1" xfId="3" applyFont="1" applyBorder="1" applyAlignment="1" applyProtection="1">
      <alignment wrapText="1" readingOrder="1"/>
      <protection locked="0"/>
    </xf>
    <xf numFmtId="49" fontId="11" fillId="0" borderId="2" xfId="3" applyNumberFormat="1" applyFont="1" applyFill="1" applyBorder="1" applyAlignment="1">
      <alignment vertical="top" wrapText="1"/>
    </xf>
    <xf numFmtId="0" fontId="11" fillId="0" borderId="2" xfId="3" applyFont="1" applyBorder="1" applyAlignment="1" applyProtection="1">
      <alignment vertical="center" wrapText="1" readingOrder="1"/>
      <protection locked="0"/>
    </xf>
    <xf numFmtId="49" fontId="24" fillId="4" borderId="2" xfId="3" applyNumberFormat="1" applyFont="1" applyFill="1" applyBorder="1" applyAlignment="1">
      <alignment vertical="center" wrapText="1"/>
    </xf>
    <xf numFmtId="0" fontId="29" fillId="4" borderId="0" xfId="3" applyFont="1" applyFill="1" applyBorder="1" applyAlignment="1">
      <alignment horizontal="center" vertical="center" wrapText="1"/>
    </xf>
    <xf numFmtId="49" fontId="29" fillId="4" borderId="2" xfId="3" applyNumberFormat="1" applyFont="1" applyFill="1" applyBorder="1" applyAlignment="1">
      <alignment horizontal="center" wrapText="1"/>
    </xf>
    <xf numFmtId="0" fontId="24" fillId="3" borderId="2" xfId="3" applyFont="1" applyFill="1" applyBorder="1" applyAlignment="1">
      <alignment horizontal="center" vertical="center" wrapText="1"/>
    </xf>
    <xf numFmtId="49" fontId="29" fillId="3" borderId="2" xfId="3" applyNumberFormat="1" applyFont="1" applyFill="1" applyBorder="1" applyAlignment="1">
      <alignment vertical="center" wrapText="1"/>
    </xf>
    <xf numFmtId="0" fontId="24" fillId="4" borderId="0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24" fillId="2" borderId="2" xfId="3" applyFont="1" applyFill="1" applyBorder="1" applyAlignment="1" applyProtection="1">
      <alignment horizontal="left" vertical="center" wrapText="1" indent="2" readingOrder="1"/>
      <protection locked="0"/>
    </xf>
    <xf numFmtId="0" fontId="24" fillId="5" borderId="2" xfId="3" applyFont="1" applyFill="1" applyBorder="1" applyAlignment="1">
      <alignment horizontal="center" vertical="top" wrapText="1"/>
    </xf>
    <xf numFmtId="0" fontId="24" fillId="3" borderId="2" xfId="3" applyFont="1" applyFill="1" applyBorder="1" applyAlignment="1">
      <alignment horizontal="center" vertical="top" wrapText="1"/>
    </xf>
    <xf numFmtId="0" fontId="11" fillId="0" borderId="2" xfId="3" applyFont="1" applyBorder="1" applyAlignment="1" applyProtection="1">
      <alignment vertical="top" wrapText="1" readingOrder="1"/>
      <protection locked="0"/>
    </xf>
    <xf numFmtId="0" fontId="8" fillId="3" borderId="2" xfId="3" applyFont="1" applyFill="1" applyBorder="1" applyAlignment="1">
      <alignment horizontal="center" vertical="center" wrapText="1"/>
    </xf>
    <xf numFmtId="0" fontId="31" fillId="0" borderId="2" xfId="3" applyFont="1" applyBorder="1" applyAlignment="1" applyProtection="1">
      <alignment vertical="center" wrapText="1" readingOrder="1"/>
      <protection locked="0"/>
    </xf>
    <xf numFmtId="0" fontId="24" fillId="2" borderId="2" xfId="3" applyFont="1" applyFill="1" applyBorder="1" applyAlignment="1" applyProtection="1">
      <alignment vertical="center" wrapText="1" readingOrder="1"/>
      <protection locked="0"/>
    </xf>
    <xf numFmtId="0" fontId="6" fillId="4" borderId="2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0" fontId="24" fillId="5" borderId="2" xfId="3" applyFont="1" applyFill="1" applyBorder="1" applyAlignment="1">
      <alignment vertical="center" wrapText="1"/>
    </xf>
    <xf numFmtId="0" fontId="11" fillId="0" borderId="2" xfId="3" applyFont="1" applyFill="1" applyBorder="1" applyAlignment="1">
      <alignment vertical="center" wrapText="1"/>
    </xf>
    <xf numFmtId="0" fontId="24" fillId="5" borderId="2" xfId="3" applyFont="1" applyFill="1" applyBorder="1" applyAlignment="1">
      <alignment horizontal="left" vertical="center" wrapText="1"/>
    </xf>
    <xf numFmtId="49" fontId="11" fillId="0" borderId="2" xfId="3" applyNumberFormat="1" applyFont="1" applyFill="1" applyBorder="1" applyAlignment="1">
      <alignment vertical="center" wrapText="1"/>
    </xf>
    <xf numFmtId="0" fontId="11" fillId="6" borderId="2" xfId="3" applyFont="1" applyFill="1" applyBorder="1" applyAlignment="1">
      <alignment vertical="center" wrapText="1"/>
    </xf>
    <xf numFmtId="49" fontId="24" fillId="6" borderId="2" xfId="3" applyNumberFormat="1" applyFont="1" applyFill="1" applyBorder="1" applyAlignment="1">
      <alignment vertical="center" wrapText="1"/>
    </xf>
    <xf numFmtId="49" fontId="29" fillId="6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vertical="top" wrapText="1"/>
    </xf>
    <xf numFmtId="49" fontId="24" fillId="5" borderId="2" xfId="3" applyNumberFormat="1" applyFont="1" applyFill="1" applyBorder="1" applyAlignment="1">
      <alignment vertical="center" wrapText="1"/>
    </xf>
    <xf numFmtId="49" fontId="8" fillId="5" borderId="2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vertical="center" wrapText="1"/>
    </xf>
    <xf numFmtId="49" fontId="11" fillId="0" borderId="2" xfId="3" applyNumberFormat="1" applyFont="1" applyFill="1" applyBorder="1" applyAlignment="1">
      <alignment horizontal="left" vertical="center" wrapText="1"/>
    </xf>
    <xf numFmtId="49" fontId="33" fillId="5" borderId="2" xfId="3" applyNumberFormat="1" applyFont="1" applyFill="1" applyBorder="1" applyAlignment="1">
      <alignment horizontal="center" vertical="center" wrapText="1"/>
    </xf>
    <xf numFmtId="0" fontId="28" fillId="5" borderId="2" xfId="3" applyFont="1" applyFill="1" applyBorder="1" applyAlignment="1">
      <alignment horizontal="center" vertical="center" wrapText="1"/>
    </xf>
    <xf numFmtId="49" fontId="28" fillId="5" borderId="2" xfId="3" applyNumberFormat="1" applyFont="1" applyFill="1" applyBorder="1" applyAlignment="1">
      <alignment vertical="center" wrapText="1"/>
    </xf>
    <xf numFmtId="0" fontId="28" fillId="5" borderId="2" xfId="3" applyFont="1" applyFill="1" applyBorder="1" applyAlignment="1">
      <alignment horizontal="left" vertical="center" wrapText="1"/>
    </xf>
    <xf numFmtId="0" fontId="33" fillId="5" borderId="2" xfId="3" applyFont="1" applyFill="1" applyBorder="1" applyAlignment="1">
      <alignment horizontal="center" vertical="center" wrapText="1"/>
    </xf>
    <xf numFmtId="0" fontId="28" fillId="3" borderId="2" xfId="3" applyFont="1" applyFill="1" applyBorder="1" applyAlignment="1">
      <alignment horizontal="center" vertical="center" wrapText="1"/>
    </xf>
    <xf numFmtId="0" fontId="34" fillId="3" borderId="2" xfId="3" applyFont="1" applyFill="1" applyBorder="1" applyAlignment="1">
      <alignment horizontal="left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wrapText="1"/>
    </xf>
    <xf numFmtId="0" fontId="28" fillId="4" borderId="2" xfId="3" applyFont="1" applyFill="1" applyBorder="1" applyAlignment="1">
      <alignment vertical="center" wrapText="1"/>
    </xf>
    <xf numFmtId="0" fontId="33" fillId="4" borderId="2" xfId="3" applyFont="1" applyFill="1" applyBorder="1" applyAlignment="1">
      <alignment horizontal="center" vertical="top" wrapText="1"/>
    </xf>
    <xf numFmtId="0" fontId="33" fillId="4" borderId="2" xfId="3" applyFont="1" applyFill="1" applyBorder="1" applyAlignment="1">
      <alignment horizontal="center" vertical="center" wrapText="1"/>
    </xf>
    <xf numFmtId="0" fontId="28" fillId="5" borderId="2" xfId="3" applyFont="1" applyFill="1" applyBorder="1" applyAlignment="1">
      <alignment horizontal="center" vertical="top" wrapText="1"/>
    </xf>
    <xf numFmtId="49" fontId="28" fillId="5" borderId="2" xfId="3" applyNumberFormat="1" applyFont="1" applyFill="1" applyBorder="1" applyAlignment="1">
      <alignment horizontal="left" vertical="center" wrapText="1"/>
    </xf>
    <xf numFmtId="1" fontId="35" fillId="5" borderId="2" xfId="3" applyNumberFormat="1" applyFont="1" applyFill="1" applyBorder="1" applyAlignment="1">
      <alignment horizontal="center" vertical="center" wrapText="1"/>
    </xf>
    <xf numFmtId="1" fontId="35" fillId="5" borderId="0" xfId="3" applyNumberFormat="1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3" xfId="4"/>
    <cellStyle name="Normal 2 4" xfId="7"/>
    <cellStyle name="Normal 2 4 2" xfId="10"/>
    <cellStyle name="Normal 2 4 3" xfId="11"/>
    <cellStyle name="Normal 2 4 4" xfId="12"/>
    <cellStyle name="Normal 2 4 5" xfId="14"/>
    <cellStyle name="Normal 2 5" xfId="9"/>
    <cellStyle name="Normal 2 6" xfId="8"/>
    <cellStyle name="Normal 2 7" xfId="13"/>
    <cellStyle name="Normal 3" xfId="3"/>
    <cellStyle name="Normal 4" xfId="6"/>
    <cellStyle name="Normal 5" xfId="15"/>
    <cellStyle name="Обыч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7&#4332;.-&#4305;&#4312;&#4323;&#4335;&#4308;&#4322;&#4312;/&#4324;&#4304;&#4313;&#4323;&#4314;&#4322;&#4308;&#4322;&#4308;&#4305;&#4312;%202017/FAKULTETEBIS%20BIUJETEBI%20%202017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სატრანსპორტო"/>
      <sheetName val="ქიმია"/>
      <sheetName val="არქიტექტურა"/>
      <sheetName val="სამშენებლო"/>
      <sheetName val="ბიზნესტექნოლოგიები"/>
      <sheetName val="სამართალი"/>
      <sheetName val="სამთო"/>
      <sheetName val="ენერგეტიკა"/>
      <sheetName val="ინფორმატიკა"/>
      <sheetName val="დიზაინი"/>
      <sheetName val="აგრარული"/>
      <sheetName val="ეკონომიკა"/>
      <sheetName val="ფაკულტეტების ნაერთი "/>
      <sheetName val="ნაერთი 2017"/>
      <sheetName val="ზოგადსაუნივერს. თანხების განაწ."/>
      <sheetName val="ზოგადს.საგნ. სწავლ.და დეფიციტ. "/>
      <sheetName val="დეფიციტის დასაფარი თანხა"/>
      <sheetName val="Iკვ. გეგმა და ფაქტ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F12">
            <v>86472</v>
          </cell>
          <cell r="H12">
            <v>420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workbookViewId="0">
      <selection activeCell="A2" sqref="A2:D2"/>
    </sheetView>
  </sheetViews>
  <sheetFormatPr defaultRowHeight="15"/>
  <cols>
    <col min="1" max="1" width="6.7109375" style="2" customWidth="1"/>
    <col min="2" max="2" width="57.5703125" style="2" customWidth="1"/>
    <col min="3" max="3" width="9.140625" style="2"/>
    <col min="4" max="5" width="11.7109375" style="2" customWidth="1"/>
    <col min="6" max="6" width="9.140625" style="2"/>
    <col min="7" max="7" width="11.42578125" style="2" customWidth="1"/>
    <col min="8" max="16384" width="9.140625" style="2"/>
  </cols>
  <sheetData>
    <row r="1" spans="1:8" ht="15.75">
      <c r="A1" s="3"/>
      <c r="B1" s="53" t="s">
        <v>0</v>
      </c>
      <c r="C1" s="53"/>
      <c r="D1" s="5"/>
      <c r="E1" s="5"/>
      <c r="F1" s="74"/>
      <c r="G1" s="74"/>
      <c r="H1" s="74"/>
    </row>
    <row r="2" spans="1:8" ht="18" customHeight="1">
      <c r="A2" s="54" t="s">
        <v>183</v>
      </c>
      <c r="B2" s="54"/>
      <c r="C2" s="54"/>
      <c r="D2" s="54"/>
      <c r="E2" s="51"/>
      <c r="F2" s="74"/>
      <c r="G2" s="74"/>
      <c r="H2" s="74"/>
    </row>
    <row r="3" spans="1:8" ht="18">
      <c r="A3" s="75"/>
      <c r="B3" s="75"/>
      <c r="C3" s="76"/>
      <c r="D3" s="6" t="s">
        <v>1</v>
      </c>
      <c r="E3" s="6"/>
      <c r="F3" s="74"/>
      <c r="G3" s="77">
        <v>42838</v>
      </c>
      <c r="H3" s="74"/>
    </row>
    <row r="4" spans="1:8">
      <c r="A4" s="78" t="s">
        <v>2</v>
      </c>
      <c r="B4" s="79" t="s">
        <v>3</v>
      </c>
      <c r="C4" s="80" t="s">
        <v>4</v>
      </c>
      <c r="D4" s="8" t="s">
        <v>5</v>
      </c>
      <c r="E4" s="44"/>
      <c r="F4" s="74"/>
      <c r="G4" s="8" t="s">
        <v>5</v>
      </c>
      <c r="H4" s="81"/>
    </row>
    <row r="5" spans="1:8" ht="15.75">
      <c r="A5" s="78"/>
      <c r="B5" s="82" t="s">
        <v>180</v>
      </c>
      <c r="C5" s="83"/>
      <c r="D5" s="7">
        <v>0</v>
      </c>
      <c r="E5" s="45"/>
      <c r="F5" s="74"/>
      <c r="G5" s="7">
        <v>0</v>
      </c>
      <c r="H5" s="81"/>
    </row>
    <row r="6" spans="1:8" ht="15.75">
      <c r="A6" s="78"/>
      <c r="B6" s="84" t="s">
        <v>6</v>
      </c>
      <c r="C6" s="84"/>
      <c r="D6" s="7">
        <v>4218950</v>
      </c>
      <c r="E6" s="45"/>
      <c r="F6" s="74"/>
      <c r="G6" s="7">
        <v>4218950</v>
      </c>
      <c r="H6" s="74"/>
    </row>
    <row r="7" spans="1:8" ht="40.5">
      <c r="A7" s="78"/>
      <c r="B7" s="84" t="s">
        <v>7</v>
      </c>
      <c r="C7" s="84"/>
      <c r="D7" s="7">
        <v>900000</v>
      </c>
      <c r="E7" s="45"/>
      <c r="F7" s="74"/>
      <c r="G7" s="7">
        <v>900000</v>
      </c>
      <c r="H7" s="74"/>
    </row>
    <row r="8" spans="1:8" ht="27">
      <c r="A8" s="78"/>
      <c r="B8" s="84" t="s">
        <v>8</v>
      </c>
      <c r="C8" s="84"/>
      <c r="D8" s="7">
        <f>'[1]ზოგადსაუნივერს. თანხების განაწ.'!F12</f>
        <v>86472</v>
      </c>
      <c r="E8" s="45"/>
      <c r="F8" s="74"/>
      <c r="G8" s="7">
        <f>'[1]ზოგადსაუნივერს. თანხების განაწ.'!H12</f>
        <v>420</v>
      </c>
      <c r="H8" s="74"/>
    </row>
    <row r="9" spans="1:8" ht="27">
      <c r="A9" s="78"/>
      <c r="B9" s="84" t="s">
        <v>9</v>
      </c>
      <c r="C9" s="84"/>
      <c r="D9" s="7">
        <v>0</v>
      </c>
      <c r="E9" s="45"/>
      <c r="F9" s="74"/>
      <c r="G9" s="7">
        <v>0</v>
      </c>
      <c r="H9" s="74"/>
    </row>
    <row r="10" spans="1:8" ht="15.75">
      <c r="A10" s="78"/>
      <c r="B10" s="79" t="s">
        <v>10</v>
      </c>
      <c r="C10" s="80"/>
      <c r="D10" s="9">
        <f>D5+D6-D7-D8+D9</f>
        <v>3232478</v>
      </c>
      <c r="E10" s="46"/>
      <c r="F10" s="74"/>
      <c r="G10" s="9">
        <f>G5+G6-G7-G8+G9</f>
        <v>3318530</v>
      </c>
      <c r="H10" s="74"/>
    </row>
    <row r="11" spans="1:8" ht="15.75">
      <c r="A11" s="85"/>
      <c r="B11" s="86" t="s">
        <v>11</v>
      </c>
      <c r="C11" s="87"/>
      <c r="D11" s="9">
        <f>D12+D99</f>
        <v>3232478</v>
      </c>
      <c r="E11" s="46"/>
      <c r="F11" s="74">
        <f>D10-D11</f>
        <v>0</v>
      </c>
      <c r="G11" s="9">
        <f>G12+G99</f>
        <v>3232478</v>
      </c>
      <c r="H11" s="74"/>
    </row>
    <row r="12" spans="1:8" ht="15.75">
      <c r="A12" s="88"/>
      <c r="B12" s="89" t="s">
        <v>12</v>
      </c>
      <c r="C12" s="90">
        <v>2</v>
      </c>
      <c r="D12" s="9">
        <f>D14+D20+D76+D77+D80+D82</f>
        <v>3153412</v>
      </c>
      <c r="E12" s="46"/>
      <c r="F12" s="74"/>
      <c r="G12" s="9">
        <f>G14+G20+G76+G77+G80+G82</f>
        <v>3153412</v>
      </c>
      <c r="H12" s="74"/>
    </row>
    <row r="13" spans="1:8" ht="15.75">
      <c r="A13" s="91"/>
      <c r="B13" s="92" t="s">
        <v>13</v>
      </c>
      <c r="C13" s="93"/>
      <c r="D13" s="7"/>
      <c r="E13" s="45"/>
      <c r="F13" s="74"/>
      <c r="G13" s="7"/>
      <c r="H13" s="74"/>
    </row>
    <row r="14" spans="1:8" ht="15.75">
      <c r="A14" s="94">
        <v>1</v>
      </c>
      <c r="B14" s="95" t="s">
        <v>14</v>
      </c>
      <c r="C14" s="96">
        <v>21</v>
      </c>
      <c r="D14" s="7">
        <f>D15</f>
        <v>2025774</v>
      </c>
      <c r="E14" s="45"/>
      <c r="F14" s="74"/>
      <c r="G14" s="94">
        <v>2015774</v>
      </c>
      <c r="H14" s="74"/>
    </row>
    <row r="15" spans="1:8" ht="15.75">
      <c r="A15" s="92"/>
      <c r="B15" s="97" t="s">
        <v>15</v>
      </c>
      <c r="C15" s="4">
        <v>2111</v>
      </c>
      <c r="D15" s="7">
        <f>D16+D17+D18+D19</f>
        <v>2025774</v>
      </c>
      <c r="E15" s="45"/>
      <c r="F15" s="74"/>
      <c r="G15" s="7">
        <v>2015774</v>
      </c>
      <c r="H15" s="74"/>
    </row>
    <row r="16" spans="1:8" ht="15.75">
      <c r="A16" s="92"/>
      <c r="B16" s="97" t="s">
        <v>16</v>
      </c>
      <c r="C16" s="93">
        <v>21111</v>
      </c>
      <c r="D16" s="7">
        <v>1853574</v>
      </c>
      <c r="E16" s="45"/>
      <c r="F16" s="74"/>
      <c r="G16" s="7">
        <v>1853574</v>
      </c>
      <c r="H16" s="74"/>
    </row>
    <row r="17" spans="1:8" ht="15.75">
      <c r="A17" s="92"/>
      <c r="B17" s="97" t="s">
        <v>17</v>
      </c>
      <c r="C17" s="93">
        <v>21112</v>
      </c>
      <c r="D17" s="7">
        <v>0</v>
      </c>
      <c r="E17" s="45"/>
      <c r="F17" s="74"/>
      <c r="G17" s="7">
        <v>0</v>
      </c>
      <c r="H17" s="74"/>
    </row>
    <row r="18" spans="1:8" ht="15.75">
      <c r="A18" s="92"/>
      <c r="B18" s="97" t="s">
        <v>18</v>
      </c>
      <c r="C18" s="93">
        <v>21113</v>
      </c>
      <c r="D18" s="7">
        <v>100000</v>
      </c>
      <c r="E18" s="45"/>
      <c r="F18" s="74"/>
      <c r="G18" s="7">
        <v>90000</v>
      </c>
      <c r="H18" s="74"/>
    </row>
    <row r="19" spans="1:8" ht="15.75">
      <c r="A19" s="92"/>
      <c r="B19" s="97" t="s">
        <v>19</v>
      </c>
      <c r="C19" s="93">
        <v>21114</v>
      </c>
      <c r="D19" s="7">
        <v>72200</v>
      </c>
      <c r="E19" s="45"/>
      <c r="F19" s="74"/>
      <c r="G19" s="7">
        <v>72200</v>
      </c>
      <c r="H19" s="74"/>
    </row>
    <row r="20" spans="1:8" ht="25.5" customHeight="1">
      <c r="A20" s="94">
        <v>2</v>
      </c>
      <c r="B20" s="95" t="s">
        <v>20</v>
      </c>
      <c r="C20" s="96">
        <v>22</v>
      </c>
      <c r="D20" s="9">
        <f>D21+D25+D26+D42+D45+D49+D52+D56</f>
        <v>941507</v>
      </c>
      <c r="E20" s="46"/>
      <c r="F20" s="74"/>
      <c r="G20" s="94">
        <v>947457</v>
      </c>
      <c r="H20" s="74"/>
    </row>
    <row r="21" spans="1:8" ht="21.75" customHeight="1">
      <c r="A21" s="98" t="s">
        <v>21</v>
      </c>
      <c r="B21" s="99" t="s">
        <v>22</v>
      </c>
      <c r="C21" s="100">
        <v>221</v>
      </c>
      <c r="D21" s="9">
        <f>D22+D23+D24</f>
        <v>540732</v>
      </c>
      <c r="E21" s="46"/>
      <c r="F21" s="74"/>
      <c r="G21" s="9">
        <v>661682</v>
      </c>
      <c r="H21" s="74"/>
    </row>
    <row r="22" spans="1:8" ht="20.25" customHeight="1">
      <c r="A22" s="98"/>
      <c r="B22" s="101" t="s">
        <v>181</v>
      </c>
      <c r="C22" s="100"/>
      <c r="D22" s="7">
        <f>537824+2408-2000</f>
        <v>538232</v>
      </c>
      <c r="E22" s="45"/>
      <c r="F22" s="74"/>
      <c r="G22" s="7">
        <v>638232</v>
      </c>
      <c r="H22" s="74"/>
    </row>
    <row r="23" spans="1:8" ht="18.75" customHeight="1">
      <c r="A23" s="98"/>
      <c r="B23" s="101" t="s">
        <v>182</v>
      </c>
      <c r="C23" s="100"/>
      <c r="D23" s="7">
        <v>2500</v>
      </c>
      <c r="E23" s="45"/>
      <c r="F23" s="74"/>
      <c r="G23" s="7">
        <v>23450</v>
      </c>
      <c r="H23" s="74"/>
    </row>
    <row r="24" spans="1:8" ht="1.5" hidden="1" customHeight="1">
      <c r="A24" s="98"/>
      <c r="B24" s="102" t="s">
        <v>23</v>
      </c>
      <c r="C24" s="100"/>
      <c r="D24" s="7"/>
      <c r="E24" s="45"/>
      <c r="F24" s="74"/>
      <c r="G24" s="47">
        <v>0</v>
      </c>
      <c r="H24" s="74">
        <f>G24-D24</f>
        <v>0</v>
      </c>
    </row>
    <row r="25" spans="1:8" ht="22.5" customHeight="1">
      <c r="A25" s="98" t="s">
        <v>24</v>
      </c>
      <c r="B25" s="99" t="s">
        <v>25</v>
      </c>
      <c r="C25" s="100">
        <v>222</v>
      </c>
      <c r="D25" s="9">
        <v>50000</v>
      </c>
      <c r="E25" s="46"/>
      <c r="F25" s="74"/>
      <c r="G25" s="9">
        <v>50000</v>
      </c>
      <c r="H25" s="74"/>
    </row>
    <row r="26" spans="1:8" ht="21" customHeight="1">
      <c r="A26" s="98" t="s">
        <v>26</v>
      </c>
      <c r="B26" s="103" t="s">
        <v>27</v>
      </c>
      <c r="C26" s="100">
        <v>223</v>
      </c>
      <c r="D26" s="9">
        <f>SUM(D27:D39)</f>
        <v>261093</v>
      </c>
      <c r="E26" s="46"/>
      <c r="F26" s="74"/>
      <c r="G26" s="9">
        <v>142160</v>
      </c>
      <c r="H26" s="74"/>
    </row>
    <row r="27" spans="1:8" ht="46.5" customHeight="1">
      <c r="A27" s="91"/>
      <c r="B27" s="104" t="s">
        <v>28</v>
      </c>
      <c r="C27" s="105" t="s">
        <v>29</v>
      </c>
      <c r="D27" s="7">
        <v>4279</v>
      </c>
      <c r="E27" s="45"/>
      <c r="F27" s="74"/>
      <c r="G27" s="7">
        <v>4279</v>
      </c>
      <c r="H27" s="74"/>
    </row>
    <row r="28" spans="1:8" ht="23.25" customHeight="1">
      <c r="A28" s="91"/>
      <c r="B28" s="106" t="s">
        <v>30</v>
      </c>
      <c r="C28" s="105" t="s">
        <v>31</v>
      </c>
      <c r="D28" s="7">
        <v>1000</v>
      </c>
      <c r="E28" s="45"/>
      <c r="F28" s="74"/>
      <c r="G28" s="7">
        <v>1000</v>
      </c>
      <c r="H28" s="74"/>
    </row>
    <row r="29" spans="1:8" ht="60" customHeight="1">
      <c r="A29" s="91"/>
      <c r="B29" s="104" t="s">
        <v>32</v>
      </c>
      <c r="C29" s="105" t="s">
        <v>33</v>
      </c>
      <c r="D29" s="7">
        <v>10000</v>
      </c>
      <c r="E29" s="45"/>
      <c r="F29" s="74"/>
      <c r="G29" s="7">
        <v>6067</v>
      </c>
      <c r="H29" s="74"/>
    </row>
    <row r="30" spans="1:8" ht="28.5" customHeight="1">
      <c r="A30" s="91"/>
      <c r="B30" s="107" t="s">
        <v>34</v>
      </c>
      <c r="C30" s="105" t="s">
        <v>35</v>
      </c>
      <c r="D30" s="7">
        <v>28040</v>
      </c>
      <c r="E30" s="45"/>
      <c r="F30" s="74"/>
      <c r="G30" s="7">
        <v>28040</v>
      </c>
      <c r="H30" s="74"/>
    </row>
    <row r="31" spans="1:8" ht="30.75" customHeight="1">
      <c r="A31" s="91"/>
      <c r="B31" s="104" t="s">
        <v>36</v>
      </c>
      <c r="C31" s="105" t="s">
        <v>37</v>
      </c>
      <c r="D31" s="7">
        <v>4974</v>
      </c>
      <c r="E31" s="45"/>
      <c r="F31" s="74"/>
      <c r="G31" s="7">
        <v>4974</v>
      </c>
      <c r="H31" s="74"/>
    </row>
    <row r="32" spans="1:8" ht="29.25" customHeight="1">
      <c r="A32" s="91"/>
      <c r="B32" s="104" t="s">
        <v>38</v>
      </c>
      <c r="C32" s="105" t="s">
        <v>39</v>
      </c>
      <c r="D32" s="7">
        <v>120000</v>
      </c>
      <c r="E32" s="45"/>
      <c r="F32" s="74"/>
      <c r="G32" s="7">
        <v>5000</v>
      </c>
      <c r="H32" s="74"/>
    </row>
    <row r="33" spans="1:8" ht="30">
      <c r="A33" s="91"/>
      <c r="B33" s="104" t="s">
        <v>40</v>
      </c>
      <c r="C33" s="105" t="s">
        <v>41</v>
      </c>
      <c r="D33" s="7">
        <f>4000+2000</f>
        <v>6000</v>
      </c>
      <c r="E33" s="45"/>
      <c r="F33" s="74"/>
      <c r="G33" s="7">
        <v>6000</v>
      </c>
      <c r="H33" s="74"/>
    </row>
    <row r="34" spans="1:8" ht="15.75">
      <c r="A34" s="91"/>
      <c r="B34" s="106" t="s">
        <v>42</v>
      </c>
      <c r="C34" s="105" t="s">
        <v>43</v>
      </c>
      <c r="D34" s="7">
        <v>1000</v>
      </c>
      <c r="E34" s="45"/>
      <c r="F34" s="74"/>
      <c r="G34" s="7">
        <v>1000</v>
      </c>
      <c r="H34" s="74"/>
    </row>
    <row r="35" spans="1:8" ht="15.75">
      <c r="A35" s="91"/>
      <c r="B35" s="107" t="s">
        <v>44</v>
      </c>
      <c r="C35" s="105" t="s">
        <v>43</v>
      </c>
      <c r="D35" s="7">
        <v>2000</v>
      </c>
      <c r="E35" s="45"/>
      <c r="F35" s="74"/>
      <c r="G35" s="48">
        <v>2000</v>
      </c>
      <c r="H35" s="74"/>
    </row>
    <row r="36" spans="1:8" ht="15.75">
      <c r="A36" s="91"/>
      <c r="B36" s="108" t="s">
        <v>45</v>
      </c>
      <c r="C36" s="105" t="s">
        <v>46</v>
      </c>
      <c r="D36" s="7">
        <v>500</v>
      </c>
      <c r="E36" s="45"/>
      <c r="F36" s="74"/>
      <c r="G36" s="7">
        <v>500</v>
      </c>
      <c r="H36" s="74"/>
    </row>
    <row r="37" spans="1:8" ht="15.75">
      <c r="A37" s="91"/>
      <c r="B37" s="106" t="s">
        <v>47</v>
      </c>
      <c r="C37" s="105" t="s">
        <v>48</v>
      </c>
      <c r="D37" s="7">
        <v>25000</v>
      </c>
      <c r="E37" s="45"/>
      <c r="F37" s="74"/>
      <c r="G37" s="7">
        <v>25000</v>
      </c>
      <c r="H37" s="74"/>
    </row>
    <row r="38" spans="1:8" ht="15.75">
      <c r="A38" s="91"/>
      <c r="B38" s="106" t="s">
        <v>49</v>
      </c>
      <c r="C38" s="105" t="s">
        <v>50</v>
      </c>
      <c r="D38" s="7">
        <v>23300</v>
      </c>
      <c r="E38" s="45"/>
      <c r="F38" s="74"/>
      <c r="G38" s="7">
        <v>23300</v>
      </c>
      <c r="H38" s="74"/>
    </row>
    <row r="39" spans="1:8" ht="15.75">
      <c r="A39" s="91"/>
      <c r="B39" s="106" t="s">
        <v>51</v>
      </c>
      <c r="C39" s="105" t="s">
        <v>52</v>
      </c>
      <c r="D39" s="7">
        <v>35000</v>
      </c>
      <c r="E39" s="45"/>
      <c r="F39" s="74"/>
      <c r="G39" s="7">
        <v>35000</v>
      </c>
      <c r="H39" s="74"/>
    </row>
    <row r="40" spans="1:8" ht="15.75">
      <c r="A40" s="91"/>
      <c r="B40" s="109" t="s">
        <v>53</v>
      </c>
      <c r="C40" s="105" t="s">
        <v>54</v>
      </c>
      <c r="D40" s="7"/>
      <c r="E40" s="45"/>
      <c r="F40" s="74"/>
      <c r="G40" s="7">
        <v>0</v>
      </c>
      <c r="H40" s="74"/>
    </row>
    <row r="41" spans="1:8" ht="25.5">
      <c r="A41" s="91"/>
      <c r="B41" s="110" t="s">
        <v>55</v>
      </c>
      <c r="C41" s="105" t="s">
        <v>56</v>
      </c>
      <c r="D41" s="7"/>
      <c r="E41" s="45"/>
      <c r="F41" s="74"/>
      <c r="G41" s="7">
        <v>0</v>
      </c>
      <c r="H41" s="74"/>
    </row>
    <row r="42" spans="1:8" ht="18">
      <c r="A42" s="98" t="s">
        <v>57</v>
      </c>
      <c r="B42" s="111" t="s">
        <v>58</v>
      </c>
      <c r="C42" s="112" t="s">
        <v>59</v>
      </c>
      <c r="D42" s="9">
        <f>D43</f>
        <v>10000</v>
      </c>
      <c r="E42" s="46"/>
      <c r="F42" s="74"/>
      <c r="G42" s="113">
        <v>10000</v>
      </c>
      <c r="H42" s="74"/>
    </row>
    <row r="43" spans="1:8" ht="15.75">
      <c r="A43" s="92"/>
      <c r="B43" s="114" t="s">
        <v>60</v>
      </c>
      <c r="C43" s="105"/>
      <c r="D43" s="7">
        <v>10000</v>
      </c>
      <c r="E43" s="45"/>
      <c r="F43" s="74"/>
      <c r="G43" s="7">
        <v>10000</v>
      </c>
      <c r="H43" s="74"/>
    </row>
    <row r="44" spans="1:8" ht="15.75">
      <c r="A44" s="98" t="s">
        <v>61</v>
      </c>
      <c r="B44" s="111" t="s">
        <v>62</v>
      </c>
      <c r="C44" s="112" t="s">
        <v>63</v>
      </c>
      <c r="D44" s="9">
        <v>0</v>
      </c>
      <c r="E44" s="46"/>
      <c r="F44" s="74"/>
      <c r="G44" s="98">
        <v>0</v>
      </c>
      <c r="H44" s="74"/>
    </row>
    <row r="45" spans="1:8" ht="15.75">
      <c r="A45" s="98" t="s">
        <v>64</v>
      </c>
      <c r="B45" s="111" t="s">
        <v>65</v>
      </c>
      <c r="C45" s="100">
        <v>226</v>
      </c>
      <c r="D45" s="9">
        <f>D46+D47+D48</f>
        <v>500</v>
      </c>
      <c r="E45" s="46"/>
      <c r="F45" s="74"/>
      <c r="G45" s="115">
        <v>500</v>
      </c>
      <c r="H45" s="74"/>
    </row>
    <row r="46" spans="1:8" ht="30">
      <c r="A46" s="92"/>
      <c r="B46" s="114" t="s">
        <v>66</v>
      </c>
      <c r="C46" s="116"/>
      <c r="D46" s="7"/>
      <c r="E46" s="45"/>
      <c r="F46" s="74"/>
      <c r="G46" s="7">
        <v>0</v>
      </c>
      <c r="H46" s="74"/>
    </row>
    <row r="47" spans="1:8" ht="30">
      <c r="A47" s="92"/>
      <c r="B47" s="114" t="s">
        <v>67</v>
      </c>
      <c r="C47" s="93"/>
      <c r="D47" s="7">
        <v>500</v>
      </c>
      <c r="E47" s="45"/>
      <c r="F47" s="74"/>
      <c r="G47" s="7">
        <v>500</v>
      </c>
      <c r="H47" s="74"/>
    </row>
    <row r="48" spans="1:8" ht="30">
      <c r="A48" s="92"/>
      <c r="B48" s="106" t="s">
        <v>68</v>
      </c>
      <c r="C48" s="93"/>
      <c r="D48" s="7"/>
      <c r="E48" s="45"/>
      <c r="F48" s="74"/>
      <c r="G48" s="7">
        <v>0</v>
      </c>
      <c r="H48" s="74"/>
    </row>
    <row r="49" spans="1:8" ht="30">
      <c r="A49" s="98" t="s">
        <v>69</v>
      </c>
      <c r="B49" s="117" t="s">
        <v>70</v>
      </c>
      <c r="C49" s="100">
        <v>227</v>
      </c>
      <c r="D49" s="9">
        <f>D50+D51</f>
        <v>7200</v>
      </c>
      <c r="E49" s="46"/>
      <c r="F49" s="74"/>
      <c r="G49" s="115">
        <v>7200</v>
      </c>
      <c r="H49" s="74"/>
    </row>
    <row r="50" spans="1:8" ht="15.75">
      <c r="A50" s="92"/>
      <c r="B50" s="106" t="s">
        <v>71</v>
      </c>
      <c r="C50" s="93"/>
      <c r="D50" s="7">
        <v>5000</v>
      </c>
      <c r="E50" s="45"/>
      <c r="F50" s="74"/>
      <c r="G50" s="7">
        <v>5000</v>
      </c>
      <c r="H50" s="74"/>
    </row>
    <row r="51" spans="1:8" ht="30">
      <c r="A51" s="92"/>
      <c r="B51" s="106" t="s">
        <v>72</v>
      </c>
      <c r="C51" s="93"/>
      <c r="D51" s="7">
        <v>2200</v>
      </c>
      <c r="E51" s="45"/>
      <c r="F51" s="74"/>
      <c r="G51" s="7">
        <v>2200</v>
      </c>
      <c r="H51" s="74"/>
    </row>
    <row r="52" spans="1:8" ht="30">
      <c r="A52" s="98" t="s">
        <v>73</v>
      </c>
      <c r="B52" s="117" t="s">
        <v>74</v>
      </c>
      <c r="C52" s="100">
        <v>228</v>
      </c>
      <c r="D52" s="9">
        <f>SUM(D53:D55)</f>
        <v>0</v>
      </c>
      <c r="E52" s="46"/>
      <c r="F52" s="74"/>
      <c r="G52" s="12">
        <v>0</v>
      </c>
      <c r="H52" s="74"/>
    </row>
    <row r="53" spans="1:8" ht="15.75">
      <c r="A53" s="91"/>
      <c r="B53" s="106" t="s">
        <v>75</v>
      </c>
      <c r="C53" s="93">
        <v>2281</v>
      </c>
      <c r="D53" s="7"/>
      <c r="E53" s="45"/>
      <c r="F53" s="74"/>
      <c r="G53" s="7">
        <v>0</v>
      </c>
      <c r="H53" s="74"/>
    </row>
    <row r="54" spans="1:8" ht="45">
      <c r="A54" s="91"/>
      <c r="B54" s="104" t="s">
        <v>76</v>
      </c>
      <c r="C54" s="105" t="s">
        <v>77</v>
      </c>
      <c r="D54" s="7"/>
      <c r="E54" s="45"/>
      <c r="F54" s="74"/>
      <c r="G54" s="7">
        <v>0</v>
      </c>
      <c r="H54" s="74"/>
    </row>
    <row r="55" spans="1:8" ht="15.75">
      <c r="A55" s="91"/>
      <c r="B55" s="106" t="s">
        <v>78</v>
      </c>
      <c r="C55" s="105" t="s">
        <v>79</v>
      </c>
      <c r="D55" s="7"/>
      <c r="E55" s="45"/>
      <c r="F55" s="74"/>
      <c r="G55" s="7">
        <v>0</v>
      </c>
      <c r="H55" s="74"/>
    </row>
    <row r="56" spans="1:8" ht="15.75">
      <c r="A56" s="98" t="s">
        <v>80</v>
      </c>
      <c r="B56" s="117" t="s">
        <v>81</v>
      </c>
      <c r="C56" s="100">
        <v>2210</v>
      </c>
      <c r="D56" s="9">
        <f>SUM(D57:D75)</f>
        <v>71982</v>
      </c>
      <c r="E56" s="46"/>
      <c r="F56" s="74"/>
      <c r="G56" s="10">
        <v>75915</v>
      </c>
      <c r="H56" s="74"/>
    </row>
    <row r="57" spans="1:8" ht="15.75">
      <c r="A57" s="92"/>
      <c r="B57" s="106" t="s">
        <v>82</v>
      </c>
      <c r="C57" s="93">
        <v>22101</v>
      </c>
      <c r="D57" s="7"/>
      <c r="E57" s="45"/>
      <c r="F57" s="74"/>
      <c r="G57" s="7">
        <v>0</v>
      </c>
      <c r="H57" s="74"/>
    </row>
    <row r="58" spans="1:8" ht="15.75">
      <c r="A58" s="92"/>
      <c r="B58" s="106" t="s">
        <v>83</v>
      </c>
      <c r="C58" s="93">
        <v>22103</v>
      </c>
      <c r="D58" s="7"/>
      <c r="E58" s="45"/>
      <c r="F58" s="74"/>
      <c r="G58" s="7">
        <v>0</v>
      </c>
      <c r="H58" s="74"/>
    </row>
    <row r="59" spans="1:8" ht="30">
      <c r="A59" s="92"/>
      <c r="B59" s="104" t="s">
        <v>84</v>
      </c>
      <c r="C59" s="93">
        <v>22104</v>
      </c>
      <c r="D59" s="7">
        <v>5000</v>
      </c>
      <c r="E59" s="45"/>
      <c r="F59" s="74"/>
      <c r="G59" s="7">
        <v>5000</v>
      </c>
      <c r="H59" s="74"/>
    </row>
    <row r="60" spans="1:8" ht="15.75">
      <c r="A60" s="91"/>
      <c r="B60" s="106" t="s">
        <v>85</v>
      </c>
      <c r="C60" s="93">
        <v>22105</v>
      </c>
      <c r="D60" s="7"/>
      <c r="E60" s="45"/>
      <c r="F60" s="74"/>
      <c r="G60" s="7">
        <v>0</v>
      </c>
      <c r="H60" s="74"/>
    </row>
    <row r="61" spans="1:8" ht="30">
      <c r="A61" s="91"/>
      <c r="B61" s="104" t="s">
        <v>86</v>
      </c>
      <c r="C61" s="93">
        <v>22106</v>
      </c>
      <c r="D61" s="7"/>
      <c r="E61" s="45"/>
      <c r="F61" s="74"/>
      <c r="G61" s="7">
        <v>0</v>
      </c>
      <c r="H61" s="74"/>
    </row>
    <row r="62" spans="1:8" ht="30">
      <c r="A62" s="91"/>
      <c r="B62" s="106" t="s">
        <v>87</v>
      </c>
      <c r="C62" s="93">
        <v>22107</v>
      </c>
      <c r="D62" s="7"/>
      <c r="E62" s="45"/>
      <c r="F62" s="74"/>
      <c r="G62" s="7">
        <v>0</v>
      </c>
      <c r="H62" s="74"/>
    </row>
    <row r="63" spans="1:8" ht="15.75">
      <c r="A63" s="91"/>
      <c r="B63" s="106" t="s">
        <v>88</v>
      </c>
      <c r="C63" s="93">
        <v>22108</v>
      </c>
      <c r="D63" s="7"/>
      <c r="E63" s="45"/>
      <c r="F63" s="74"/>
      <c r="G63" s="7">
        <v>0</v>
      </c>
      <c r="H63" s="74"/>
    </row>
    <row r="64" spans="1:8" ht="15.75">
      <c r="A64" s="91"/>
      <c r="B64" s="106" t="s">
        <v>89</v>
      </c>
      <c r="C64" s="93">
        <v>221011</v>
      </c>
      <c r="D64" s="7"/>
      <c r="E64" s="45"/>
      <c r="F64" s="74"/>
      <c r="G64" s="7">
        <v>0</v>
      </c>
      <c r="H64" s="74"/>
    </row>
    <row r="65" spans="1:8" ht="30">
      <c r="A65" s="91"/>
      <c r="B65" s="118" t="s">
        <v>90</v>
      </c>
      <c r="C65" s="93">
        <v>221012</v>
      </c>
      <c r="D65" s="7">
        <f>43724</f>
        <v>43724</v>
      </c>
      <c r="E65" s="45"/>
      <c r="F65" s="74"/>
      <c r="G65" s="7">
        <v>43724</v>
      </c>
      <c r="H65" s="74"/>
    </row>
    <row r="66" spans="1:8" ht="15.75">
      <c r="A66" s="91"/>
      <c r="B66" s="106" t="s">
        <v>91</v>
      </c>
      <c r="C66" s="93">
        <v>221014</v>
      </c>
      <c r="D66" s="7">
        <v>0</v>
      </c>
      <c r="E66" s="45"/>
      <c r="F66" s="74"/>
      <c r="G66" s="7">
        <v>0</v>
      </c>
      <c r="H66" s="74"/>
    </row>
    <row r="67" spans="1:8" ht="30">
      <c r="A67" s="91"/>
      <c r="B67" s="104" t="s">
        <v>92</v>
      </c>
      <c r="C67" s="93">
        <v>221014</v>
      </c>
      <c r="D67" s="7">
        <v>11020</v>
      </c>
      <c r="E67" s="45"/>
      <c r="F67" s="74"/>
      <c r="G67" s="7">
        <v>11020</v>
      </c>
      <c r="H67" s="74"/>
    </row>
    <row r="68" spans="1:8" ht="30">
      <c r="A68" s="91"/>
      <c r="B68" s="106" t="s">
        <v>93</v>
      </c>
      <c r="C68" s="93">
        <v>221014</v>
      </c>
      <c r="D68" s="7">
        <v>6000</v>
      </c>
      <c r="E68" s="45"/>
      <c r="F68" s="74"/>
      <c r="G68" s="7">
        <v>6000</v>
      </c>
      <c r="H68" s="74"/>
    </row>
    <row r="69" spans="1:8" ht="30">
      <c r="A69" s="91"/>
      <c r="B69" s="106" t="s">
        <v>94</v>
      </c>
      <c r="C69" s="93">
        <v>221014</v>
      </c>
      <c r="D69" s="7">
        <v>6238</v>
      </c>
      <c r="E69" s="45"/>
      <c r="F69" s="74"/>
      <c r="G69" s="7">
        <v>6238</v>
      </c>
      <c r="H69" s="74"/>
    </row>
    <row r="70" spans="1:8" ht="15.75">
      <c r="A70" s="119"/>
      <c r="B70" s="106" t="s">
        <v>95</v>
      </c>
      <c r="C70" s="93">
        <v>221014</v>
      </c>
      <c r="D70" s="7"/>
      <c r="E70" s="45"/>
      <c r="F70" s="74"/>
      <c r="G70" s="7">
        <v>0</v>
      </c>
      <c r="H70" s="74"/>
    </row>
    <row r="71" spans="1:8" ht="15.75">
      <c r="A71" s="91"/>
      <c r="B71" s="106" t="s">
        <v>96</v>
      </c>
      <c r="C71" s="93">
        <v>221014</v>
      </c>
      <c r="D71" s="7"/>
      <c r="E71" s="45"/>
      <c r="F71" s="74"/>
      <c r="G71" s="7">
        <v>0</v>
      </c>
      <c r="H71" s="74"/>
    </row>
    <row r="72" spans="1:8" ht="15.75">
      <c r="A72" s="91"/>
      <c r="B72" s="120" t="s">
        <v>97</v>
      </c>
      <c r="C72" s="93">
        <v>221014</v>
      </c>
      <c r="D72" s="7"/>
      <c r="E72" s="45"/>
      <c r="F72" s="74"/>
      <c r="G72" s="7">
        <v>0</v>
      </c>
      <c r="H72" s="74"/>
    </row>
    <row r="73" spans="1:8" ht="15.75">
      <c r="A73" s="91"/>
      <c r="B73" s="120" t="s">
        <v>98</v>
      </c>
      <c r="C73" s="93"/>
      <c r="D73" s="7"/>
      <c r="E73" s="45"/>
      <c r="F73" s="74"/>
      <c r="G73" s="7">
        <v>0</v>
      </c>
      <c r="H73" s="74"/>
    </row>
    <row r="74" spans="1:8" ht="15.75">
      <c r="A74" s="91"/>
      <c r="B74" s="106" t="s">
        <v>99</v>
      </c>
      <c r="C74" s="93"/>
      <c r="D74" s="7"/>
      <c r="E74" s="45"/>
      <c r="F74" s="74"/>
      <c r="G74" s="7">
        <v>0</v>
      </c>
      <c r="H74" s="74"/>
    </row>
    <row r="75" spans="1:8" ht="45">
      <c r="A75" s="91"/>
      <c r="B75" s="119" t="s">
        <v>100</v>
      </c>
      <c r="C75" s="93">
        <v>221014</v>
      </c>
      <c r="D75" s="7"/>
      <c r="E75" s="45"/>
      <c r="F75" s="74"/>
      <c r="G75" s="7">
        <v>3933</v>
      </c>
      <c r="H75" s="74"/>
    </row>
    <row r="76" spans="1:8" ht="15.75">
      <c r="A76" s="94">
        <v>3</v>
      </c>
      <c r="B76" s="121" t="s">
        <v>101</v>
      </c>
      <c r="C76" s="96">
        <v>25</v>
      </c>
      <c r="D76" s="96">
        <v>0</v>
      </c>
      <c r="E76" s="122"/>
      <c r="F76" s="74"/>
      <c r="G76" s="12">
        <v>0</v>
      </c>
      <c r="H76" s="74"/>
    </row>
    <row r="77" spans="1:8" ht="15.75">
      <c r="A77" s="94">
        <v>4</v>
      </c>
      <c r="B77" s="121" t="s">
        <v>102</v>
      </c>
      <c r="C77" s="123">
        <v>26</v>
      </c>
      <c r="D77" s="96">
        <f>D78</f>
        <v>0</v>
      </c>
      <c r="E77" s="122"/>
      <c r="F77" s="74"/>
      <c r="G77" s="12">
        <v>0</v>
      </c>
      <c r="H77" s="74"/>
    </row>
    <row r="78" spans="1:8" ht="15.75">
      <c r="A78" s="124"/>
      <c r="B78" s="120" t="s">
        <v>103</v>
      </c>
      <c r="C78" s="125"/>
      <c r="D78" s="7"/>
      <c r="E78" s="45"/>
      <c r="F78" s="74"/>
      <c r="G78" s="11">
        <v>0</v>
      </c>
      <c r="H78" s="74"/>
    </row>
    <row r="79" spans="1:8" ht="15.75">
      <c r="A79" s="124"/>
      <c r="B79" s="119" t="s">
        <v>104</v>
      </c>
      <c r="C79" s="125"/>
      <c r="D79" s="7"/>
      <c r="E79" s="45"/>
      <c r="F79" s="74"/>
      <c r="G79" s="11">
        <v>0</v>
      </c>
      <c r="H79" s="74"/>
    </row>
    <row r="80" spans="1:8" ht="15.75">
      <c r="A80" s="94">
        <v>5</v>
      </c>
      <c r="B80" s="95" t="s">
        <v>105</v>
      </c>
      <c r="C80" s="96">
        <v>27</v>
      </c>
      <c r="D80" s="94">
        <f>D81</f>
        <v>60000</v>
      </c>
      <c r="E80" s="126"/>
      <c r="F80" s="74"/>
      <c r="G80" s="12">
        <v>60000</v>
      </c>
      <c r="H80" s="74"/>
    </row>
    <row r="81" spans="1:8" ht="15.75">
      <c r="A81" s="127"/>
      <c r="B81" s="128" t="s">
        <v>106</v>
      </c>
      <c r="C81" s="93">
        <v>273</v>
      </c>
      <c r="D81" s="7">
        <v>60000</v>
      </c>
      <c r="E81" s="45"/>
      <c r="F81" s="74"/>
      <c r="G81" s="7">
        <v>60000</v>
      </c>
      <c r="H81" s="74"/>
    </row>
    <row r="82" spans="1:8" ht="15.75">
      <c r="A82" s="94">
        <v>6</v>
      </c>
      <c r="B82" s="129" t="s">
        <v>107</v>
      </c>
      <c r="C82" s="96">
        <v>28</v>
      </c>
      <c r="D82" s="7">
        <f>D83</f>
        <v>126131</v>
      </c>
      <c r="E82" s="45"/>
      <c r="F82" s="74"/>
      <c r="G82" s="12">
        <v>130181</v>
      </c>
      <c r="H82" s="74"/>
    </row>
    <row r="83" spans="1:8" ht="15.75">
      <c r="A83" s="130" t="s">
        <v>108</v>
      </c>
      <c r="B83" s="120" t="s">
        <v>109</v>
      </c>
      <c r="C83" s="93">
        <v>282</v>
      </c>
      <c r="D83" s="7">
        <f>D84+D98</f>
        <v>126131</v>
      </c>
      <c r="E83" s="45"/>
      <c r="F83" s="74"/>
      <c r="G83" s="7">
        <v>130181</v>
      </c>
      <c r="H83" s="74"/>
    </row>
    <row r="84" spans="1:8" ht="15.75">
      <c r="A84" s="120"/>
      <c r="B84" s="120" t="s">
        <v>110</v>
      </c>
      <c r="C84" s="93">
        <v>2821</v>
      </c>
      <c r="D84" s="7">
        <f>SUM(D85:D97)</f>
        <v>126131</v>
      </c>
      <c r="E84" s="45"/>
      <c r="F84" s="74"/>
      <c r="G84" s="7">
        <v>130181</v>
      </c>
      <c r="H84" s="74"/>
    </row>
    <row r="85" spans="1:8" ht="30">
      <c r="A85" s="131"/>
      <c r="B85" s="132" t="s">
        <v>111</v>
      </c>
      <c r="C85" s="93">
        <v>28211</v>
      </c>
      <c r="D85" s="7"/>
      <c r="E85" s="45"/>
      <c r="F85" s="74"/>
      <c r="G85" s="7">
        <v>0</v>
      </c>
      <c r="H85" s="74"/>
    </row>
    <row r="86" spans="1:8" ht="15.75">
      <c r="A86" s="131"/>
      <c r="B86" s="120" t="s">
        <v>112</v>
      </c>
      <c r="C86" s="93">
        <v>28212</v>
      </c>
      <c r="D86" s="7"/>
      <c r="E86" s="45"/>
      <c r="F86" s="74"/>
      <c r="G86" s="7">
        <v>0</v>
      </c>
      <c r="H86" s="74"/>
    </row>
    <row r="87" spans="1:8" ht="15.75">
      <c r="A87" s="131"/>
      <c r="B87" s="120" t="s">
        <v>113</v>
      </c>
      <c r="C87" s="93">
        <v>28214</v>
      </c>
      <c r="D87" s="7"/>
      <c r="E87" s="45"/>
      <c r="F87" s="74"/>
      <c r="G87" s="7">
        <v>0</v>
      </c>
      <c r="H87" s="74"/>
    </row>
    <row r="88" spans="1:8" ht="15.75">
      <c r="A88" s="131"/>
      <c r="B88" s="120" t="s">
        <v>114</v>
      </c>
      <c r="C88" s="93">
        <v>28215</v>
      </c>
      <c r="D88" s="7"/>
      <c r="E88" s="45"/>
      <c r="F88" s="74"/>
      <c r="G88" s="7">
        <v>0</v>
      </c>
      <c r="H88" s="74"/>
    </row>
    <row r="89" spans="1:8" ht="15.75">
      <c r="A89" s="131"/>
      <c r="B89" s="120" t="s">
        <v>115</v>
      </c>
      <c r="C89" s="133">
        <v>28219</v>
      </c>
      <c r="D89" s="7"/>
      <c r="E89" s="45"/>
      <c r="F89" s="74"/>
      <c r="G89" s="7">
        <v>0</v>
      </c>
      <c r="H89" s="74"/>
    </row>
    <row r="90" spans="1:8" ht="15.75">
      <c r="A90" s="131"/>
      <c r="B90" s="120" t="s">
        <v>116</v>
      </c>
      <c r="C90" s="133">
        <v>282111</v>
      </c>
      <c r="D90" s="7"/>
      <c r="E90" s="45"/>
      <c r="F90" s="74"/>
      <c r="G90" s="7">
        <v>0</v>
      </c>
      <c r="H90" s="74"/>
    </row>
    <row r="91" spans="1:8" ht="15.75">
      <c r="A91" s="131"/>
      <c r="B91" s="120" t="s">
        <v>117</v>
      </c>
      <c r="C91" s="93">
        <v>282113</v>
      </c>
      <c r="D91" s="7">
        <v>0</v>
      </c>
      <c r="E91" s="45"/>
      <c r="F91" s="74"/>
      <c r="G91" s="7">
        <v>4050</v>
      </c>
      <c r="H91" s="74"/>
    </row>
    <row r="92" spans="1:8" ht="15.75">
      <c r="A92" s="92"/>
      <c r="B92" s="120" t="s">
        <v>118</v>
      </c>
      <c r="C92" s="93">
        <v>282115</v>
      </c>
      <c r="D92" s="7">
        <v>51506</v>
      </c>
      <c r="E92" s="45"/>
      <c r="F92" s="74"/>
      <c r="G92" s="7">
        <v>51506</v>
      </c>
      <c r="H92" s="74"/>
    </row>
    <row r="93" spans="1:8" ht="15.75">
      <c r="A93" s="92"/>
      <c r="B93" s="120" t="s">
        <v>119</v>
      </c>
      <c r="C93" s="93">
        <v>28215</v>
      </c>
      <c r="D93" s="7">
        <v>5627</v>
      </c>
      <c r="E93" s="45"/>
      <c r="F93" s="74"/>
      <c r="G93" s="7">
        <v>5627</v>
      </c>
      <c r="H93" s="74"/>
    </row>
    <row r="94" spans="1:8" ht="15.75">
      <c r="A94" s="92"/>
      <c r="B94" s="120" t="s">
        <v>120</v>
      </c>
      <c r="C94" s="93">
        <v>282115</v>
      </c>
      <c r="D94" s="7">
        <v>22701</v>
      </c>
      <c r="E94" s="45"/>
      <c r="F94" s="74"/>
      <c r="G94" s="7">
        <v>22701</v>
      </c>
      <c r="H94" s="74"/>
    </row>
    <row r="95" spans="1:8" ht="15.75">
      <c r="A95" s="92"/>
      <c r="B95" s="120" t="s">
        <v>121</v>
      </c>
      <c r="C95" s="93">
        <v>282115</v>
      </c>
      <c r="D95" s="7"/>
      <c r="E95" s="45"/>
      <c r="F95" s="74"/>
      <c r="G95" s="7">
        <v>0</v>
      </c>
      <c r="H95" s="74"/>
    </row>
    <row r="96" spans="1:8" ht="15.75">
      <c r="A96" s="92"/>
      <c r="B96" s="120" t="s">
        <v>122</v>
      </c>
      <c r="C96" s="93">
        <v>282116</v>
      </c>
      <c r="D96" s="7">
        <v>6297</v>
      </c>
      <c r="E96" s="45"/>
      <c r="F96" s="74"/>
      <c r="G96" s="7">
        <v>6297</v>
      </c>
      <c r="H96" s="74"/>
    </row>
    <row r="97" spans="1:8" ht="29.25" customHeight="1">
      <c r="A97" s="92"/>
      <c r="B97" s="120" t="s">
        <v>123</v>
      </c>
      <c r="C97" s="133">
        <v>282118</v>
      </c>
      <c r="D97" s="7">
        <v>40000</v>
      </c>
      <c r="E97" s="45"/>
      <c r="F97" s="74"/>
      <c r="G97" s="7">
        <v>40000</v>
      </c>
      <c r="H97" s="74"/>
    </row>
    <row r="98" spans="1:8" ht="21" hidden="1" customHeight="1">
      <c r="A98" s="92"/>
      <c r="B98" s="134" t="s">
        <v>124</v>
      </c>
      <c r="C98" s="133"/>
      <c r="D98" s="7"/>
      <c r="E98" s="45"/>
      <c r="F98" s="74"/>
      <c r="G98" s="7">
        <v>0</v>
      </c>
      <c r="H98" s="74">
        <f t="shared" ref="H85:H121" si="0">G98-D98</f>
        <v>0</v>
      </c>
    </row>
    <row r="99" spans="1:8">
      <c r="A99" s="94">
        <v>1</v>
      </c>
      <c r="B99" s="135" t="s">
        <v>125</v>
      </c>
      <c r="C99" s="96">
        <v>31</v>
      </c>
      <c r="D99" s="136">
        <f>D100+D115+D116+D117</f>
        <v>79066</v>
      </c>
      <c r="E99" s="137"/>
      <c r="F99" s="74"/>
      <c r="G99" s="94">
        <v>79066</v>
      </c>
      <c r="H99" s="74"/>
    </row>
    <row r="100" spans="1:8" ht="15.75">
      <c r="A100" s="98" t="s">
        <v>21</v>
      </c>
      <c r="B100" s="138" t="s">
        <v>126</v>
      </c>
      <c r="C100" s="100">
        <v>311</v>
      </c>
      <c r="D100" s="7">
        <f>D101+D102+D103+D110</f>
        <v>79066</v>
      </c>
      <c r="E100" s="45"/>
      <c r="F100" s="74"/>
      <c r="G100" s="7">
        <v>79066</v>
      </c>
      <c r="H100" s="74"/>
    </row>
    <row r="101" spans="1:8" ht="15.75">
      <c r="A101" s="139"/>
      <c r="B101" s="139" t="s">
        <v>127</v>
      </c>
      <c r="C101" s="116">
        <v>3111</v>
      </c>
      <c r="D101" s="7">
        <v>2000</v>
      </c>
      <c r="E101" s="45"/>
      <c r="F101" s="74"/>
      <c r="G101" s="7">
        <v>2000</v>
      </c>
      <c r="H101" s="74"/>
    </row>
    <row r="102" spans="1:8" ht="15.75">
      <c r="A102" s="139"/>
      <c r="B102" s="139" t="s">
        <v>128</v>
      </c>
      <c r="C102" s="116">
        <v>31111</v>
      </c>
      <c r="D102" s="7">
        <v>0</v>
      </c>
      <c r="E102" s="45"/>
      <c r="F102" s="74"/>
      <c r="G102" s="7">
        <v>0</v>
      </c>
      <c r="H102" s="74"/>
    </row>
    <row r="103" spans="1:8" ht="19.5" customHeight="1">
      <c r="A103" s="98"/>
      <c r="B103" s="140" t="s">
        <v>129</v>
      </c>
      <c r="C103" s="100">
        <v>3112</v>
      </c>
      <c r="D103" s="7">
        <f>D104+D106</f>
        <v>71066</v>
      </c>
      <c r="E103" s="45"/>
      <c r="F103" s="74"/>
      <c r="G103" s="9">
        <v>71066</v>
      </c>
      <c r="H103" s="74"/>
    </row>
    <row r="104" spans="1:8" ht="15.75" hidden="1">
      <c r="A104" s="98"/>
      <c r="B104" s="138" t="s">
        <v>130</v>
      </c>
      <c r="C104" s="100">
        <v>31121</v>
      </c>
      <c r="D104" s="7">
        <f>D105</f>
        <v>0</v>
      </c>
      <c r="E104" s="45"/>
      <c r="F104" s="74"/>
      <c r="G104" s="7">
        <v>0</v>
      </c>
      <c r="H104" s="74">
        <f t="shared" si="0"/>
        <v>0</v>
      </c>
    </row>
    <row r="105" spans="1:8" ht="18.75" hidden="1" customHeight="1">
      <c r="A105" s="92"/>
      <c r="B105" s="141" t="s">
        <v>131</v>
      </c>
      <c r="C105" s="105" t="s">
        <v>132</v>
      </c>
      <c r="D105" s="7">
        <v>0</v>
      </c>
      <c r="E105" s="45"/>
      <c r="F105" s="74"/>
      <c r="G105" s="7">
        <v>0</v>
      </c>
      <c r="H105" s="74">
        <f t="shared" si="0"/>
        <v>0</v>
      </c>
    </row>
    <row r="106" spans="1:8" ht="18.75" customHeight="1">
      <c r="A106" s="142"/>
      <c r="B106" s="143" t="s">
        <v>133</v>
      </c>
      <c r="C106" s="144" t="s">
        <v>134</v>
      </c>
      <c r="D106" s="7">
        <f>SUM(D107:D109)</f>
        <v>71066</v>
      </c>
      <c r="E106" s="45"/>
      <c r="F106" s="74"/>
      <c r="G106" s="7">
        <v>71066</v>
      </c>
      <c r="H106" s="74"/>
    </row>
    <row r="107" spans="1:8" ht="18" customHeight="1">
      <c r="A107" s="139"/>
      <c r="B107" s="139" t="s">
        <v>135</v>
      </c>
      <c r="C107" s="93">
        <v>311223</v>
      </c>
      <c r="D107" s="7">
        <v>18000</v>
      </c>
      <c r="E107" s="45"/>
      <c r="F107" s="74"/>
      <c r="G107" s="7">
        <v>18000</v>
      </c>
      <c r="H107" s="74"/>
    </row>
    <row r="108" spans="1:8" ht="31.5" customHeight="1">
      <c r="A108" s="139"/>
      <c r="B108" s="145" t="s">
        <v>136</v>
      </c>
      <c r="C108" s="93" t="s">
        <v>137</v>
      </c>
      <c r="D108" s="7">
        <v>9000</v>
      </c>
      <c r="E108" s="45"/>
      <c r="F108" s="74"/>
      <c r="G108" s="7">
        <v>9000</v>
      </c>
      <c r="H108" s="74"/>
    </row>
    <row r="109" spans="1:8" ht="28.5" customHeight="1">
      <c r="A109" s="139"/>
      <c r="B109" s="146" t="s">
        <v>138</v>
      </c>
      <c r="C109" s="93">
        <v>3112220</v>
      </c>
      <c r="D109" s="7">
        <v>44066</v>
      </c>
      <c r="E109" s="45"/>
      <c r="F109" s="74"/>
      <c r="G109" s="7">
        <v>44066</v>
      </c>
      <c r="H109" s="74"/>
    </row>
    <row r="110" spans="1:8" ht="19.5" customHeight="1">
      <c r="A110" s="49"/>
      <c r="B110" s="138" t="s">
        <v>139</v>
      </c>
      <c r="C110" s="100">
        <v>3113</v>
      </c>
      <c r="D110" s="7">
        <f>D112</f>
        <v>6000</v>
      </c>
      <c r="E110" s="45"/>
      <c r="F110" s="74"/>
      <c r="G110" s="9">
        <v>6000</v>
      </c>
      <c r="H110" s="74"/>
    </row>
    <row r="111" spans="1:8" ht="15.75" hidden="1">
      <c r="A111" s="92"/>
      <c r="B111" s="128" t="s">
        <v>140</v>
      </c>
      <c r="C111" s="93">
        <v>31131</v>
      </c>
      <c r="D111" s="7"/>
      <c r="E111" s="45"/>
      <c r="F111" s="74"/>
      <c r="G111" s="7">
        <v>0</v>
      </c>
      <c r="H111" s="74">
        <f t="shared" si="0"/>
        <v>0</v>
      </c>
    </row>
    <row r="112" spans="1:8" ht="19.5" customHeight="1">
      <c r="A112" s="98"/>
      <c r="B112" s="147" t="s">
        <v>141</v>
      </c>
      <c r="C112" s="148" t="s">
        <v>142</v>
      </c>
      <c r="D112" s="7">
        <f>D114</f>
        <v>6000</v>
      </c>
      <c r="E112" s="45"/>
      <c r="F112" s="74"/>
      <c r="G112" s="7">
        <v>6000</v>
      </c>
      <c r="H112" s="74"/>
    </row>
    <row r="113" spans="1:8" ht="18" customHeight="1">
      <c r="A113" s="141"/>
      <c r="B113" s="149" t="s">
        <v>143</v>
      </c>
      <c r="C113" s="105" t="s">
        <v>144</v>
      </c>
      <c r="D113" s="7">
        <v>0</v>
      </c>
      <c r="E113" s="45"/>
      <c r="F113" s="74"/>
      <c r="G113" s="7">
        <v>0</v>
      </c>
      <c r="H113" s="74"/>
    </row>
    <row r="114" spans="1:8" ht="19.5" customHeight="1">
      <c r="A114" s="141"/>
      <c r="B114" s="150" t="s">
        <v>145</v>
      </c>
      <c r="C114" s="105" t="s">
        <v>146</v>
      </c>
      <c r="D114" s="7">
        <v>6000</v>
      </c>
      <c r="E114" s="45"/>
      <c r="F114" s="74"/>
      <c r="G114" s="7">
        <v>6000</v>
      </c>
      <c r="H114" s="74"/>
    </row>
    <row r="115" spans="1:8" ht="15.75">
      <c r="A115" s="98" t="s">
        <v>24</v>
      </c>
      <c r="B115" s="147" t="s">
        <v>147</v>
      </c>
      <c r="C115" s="151" t="s">
        <v>148</v>
      </c>
      <c r="D115" s="7">
        <v>0</v>
      </c>
      <c r="E115" s="45"/>
      <c r="F115" s="74"/>
      <c r="G115" s="7">
        <v>0</v>
      </c>
      <c r="H115" s="74"/>
    </row>
    <row r="116" spans="1:8" ht="15.75">
      <c r="A116" s="152" t="s">
        <v>26</v>
      </c>
      <c r="B116" s="153" t="s">
        <v>149</v>
      </c>
      <c r="C116" s="151" t="s">
        <v>150</v>
      </c>
      <c r="D116" s="7">
        <v>0</v>
      </c>
      <c r="E116" s="45"/>
      <c r="F116" s="74"/>
      <c r="G116" s="7"/>
      <c r="H116" s="74"/>
    </row>
    <row r="117" spans="1:8" ht="15" customHeight="1">
      <c r="A117" s="152" t="s">
        <v>57</v>
      </c>
      <c r="B117" s="154" t="s">
        <v>151</v>
      </c>
      <c r="C117" s="155" t="s">
        <v>152</v>
      </c>
      <c r="D117" s="7">
        <v>0</v>
      </c>
      <c r="E117" s="45"/>
      <c r="F117" s="74"/>
      <c r="G117" s="7">
        <v>0</v>
      </c>
      <c r="H117" s="74"/>
    </row>
    <row r="118" spans="1:8" ht="15.75" hidden="1">
      <c r="A118" s="156"/>
      <c r="B118" s="157" t="s">
        <v>153</v>
      </c>
      <c r="C118" s="158">
        <v>3144</v>
      </c>
      <c r="D118" s="7">
        <v>0</v>
      </c>
      <c r="E118" s="45"/>
      <c r="F118" s="74"/>
      <c r="G118" s="7">
        <v>0</v>
      </c>
      <c r="H118" s="74">
        <f t="shared" si="0"/>
        <v>0</v>
      </c>
    </row>
    <row r="119" spans="1:8" ht="15.75">
      <c r="A119" s="159">
        <v>2</v>
      </c>
      <c r="B119" s="160" t="s">
        <v>154</v>
      </c>
      <c r="C119" s="161">
        <v>32</v>
      </c>
      <c r="D119" s="7">
        <v>0</v>
      </c>
      <c r="E119" s="45"/>
      <c r="F119" s="74"/>
      <c r="G119" s="7">
        <v>0</v>
      </c>
      <c r="H119" s="74"/>
    </row>
    <row r="120" spans="1:8" ht="24" customHeight="1">
      <c r="A120" s="159">
        <v>3</v>
      </c>
      <c r="B120" s="160" t="s">
        <v>155</v>
      </c>
      <c r="C120" s="162">
        <v>33</v>
      </c>
      <c r="D120" s="7">
        <v>0</v>
      </c>
      <c r="E120" s="45"/>
      <c r="F120" s="74"/>
      <c r="G120" s="7">
        <v>0</v>
      </c>
      <c r="H120" s="74"/>
    </row>
    <row r="121" spans="1:8" ht="16.5">
      <c r="A121" s="163"/>
      <c r="B121" s="164" t="s">
        <v>156</v>
      </c>
      <c r="C121" s="152"/>
      <c r="D121" s="165">
        <f>D10-D11</f>
        <v>0</v>
      </c>
      <c r="E121" s="166"/>
      <c r="F121" s="74"/>
      <c r="G121" s="7">
        <v>0</v>
      </c>
      <c r="H121" s="74"/>
    </row>
    <row r="122" spans="1:8" ht="23.25" customHeight="1">
      <c r="H122" s="73"/>
    </row>
    <row r="123" spans="1:8" ht="103.5" customHeight="1">
      <c r="B123" s="2" t="s">
        <v>177</v>
      </c>
      <c r="C123" s="52" t="s">
        <v>179</v>
      </c>
      <c r="D123" s="52"/>
      <c r="E123" s="50"/>
    </row>
  </sheetData>
  <mergeCells count="4">
    <mergeCell ref="H4:H5"/>
    <mergeCell ref="C123:D123"/>
    <mergeCell ref="B1:C1"/>
    <mergeCell ref="A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T19" sqref="T19"/>
    </sheetView>
  </sheetViews>
  <sheetFormatPr defaultRowHeight="15"/>
  <cols>
    <col min="1" max="1" width="9.140625" style="2"/>
    <col min="2" max="2" width="14" style="2" customWidth="1"/>
    <col min="3" max="5" width="9.140625" style="2"/>
    <col min="6" max="6" width="7.140625" style="2" customWidth="1"/>
    <col min="7" max="9" width="9.140625" style="2"/>
    <col min="10" max="10" width="8.140625" style="2" customWidth="1"/>
    <col min="11" max="11" width="8" style="2" customWidth="1"/>
    <col min="12" max="14" width="9.140625" style="2"/>
    <col min="15" max="15" width="11.5703125" style="2" customWidth="1"/>
    <col min="16" max="16384" width="9.140625" style="2"/>
  </cols>
  <sheetData>
    <row r="1" spans="1:16" ht="46.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41.25" customHeight="1">
      <c r="A2" s="58" t="s">
        <v>2</v>
      </c>
      <c r="B2" s="68" t="s">
        <v>3</v>
      </c>
      <c r="C2" s="69" t="s">
        <v>157</v>
      </c>
      <c r="D2" s="56" t="s">
        <v>158</v>
      </c>
      <c r="E2" s="57"/>
      <c r="F2" s="70" t="s">
        <v>159</v>
      </c>
      <c r="G2" s="70"/>
      <c r="H2" s="71" t="s">
        <v>160</v>
      </c>
      <c r="I2" s="72"/>
      <c r="J2" s="72"/>
      <c r="K2" s="71" t="s">
        <v>161</v>
      </c>
      <c r="L2" s="72"/>
      <c r="M2" s="72"/>
      <c r="N2" s="55" t="s">
        <v>173</v>
      </c>
      <c r="O2" s="55"/>
      <c r="P2" s="2" t="s">
        <v>174</v>
      </c>
    </row>
    <row r="3" spans="1:16" ht="95.25" customHeight="1">
      <c r="A3" s="60"/>
      <c r="B3" s="68"/>
      <c r="C3" s="69"/>
      <c r="D3" s="13" t="s">
        <v>162</v>
      </c>
      <c r="E3" s="14" t="s">
        <v>163</v>
      </c>
      <c r="F3" s="13" t="s">
        <v>162</v>
      </c>
      <c r="G3" s="14" t="s">
        <v>163</v>
      </c>
      <c r="H3" s="13" t="s">
        <v>162</v>
      </c>
      <c r="I3" s="14" t="s">
        <v>163</v>
      </c>
      <c r="J3" s="14" t="s">
        <v>10</v>
      </c>
      <c r="K3" s="13" t="s">
        <v>162</v>
      </c>
      <c r="L3" s="14" t="s">
        <v>163</v>
      </c>
      <c r="M3" s="14" t="s">
        <v>10</v>
      </c>
      <c r="N3" s="15" t="s">
        <v>162</v>
      </c>
      <c r="O3" s="16" t="s">
        <v>164</v>
      </c>
    </row>
    <row r="4" spans="1:16" ht="15.75">
      <c r="A4" s="58">
        <v>1</v>
      </c>
      <c r="B4" s="64" t="s">
        <v>165</v>
      </c>
      <c r="C4" s="17" t="s">
        <v>21</v>
      </c>
      <c r="D4" s="18">
        <v>271</v>
      </c>
      <c r="E4" s="18">
        <v>2250</v>
      </c>
      <c r="F4" s="18">
        <v>17</v>
      </c>
      <c r="G4" s="18">
        <v>3500</v>
      </c>
      <c r="H4" s="18">
        <f>D4</f>
        <v>271</v>
      </c>
      <c r="I4" s="18">
        <v>2250</v>
      </c>
      <c r="J4" s="18">
        <f>H4*I4</f>
        <v>609750</v>
      </c>
      <c r="K4" s="18">
        <v>17</v>
      </c>
      <c r="L4" s="18">
        <v>3500</v>
      </c>
      <c r="M4" s="18">
        <f>K4*L4</f>
        <v>59500</v>
      </c>
      <c r="N4" s="19">
        <f>H4+K4</f>
        <v>288</v>
      </c>
      <c r="O4" s="20">
        <f>J4+M4</f>
        <v>669250</v>
      </c>
    </row>
    <row r="5" spans="1:16" ht="15.75">
      <c r="A5" s="59"/>
      <c r="B5" s="65"/>
      <c r="C5" s="18" t="s">
        <v>24</v>
      </c>
      <c r="D5" s="1">
        <v>358</v>
      </c>
      <c r="E5" s="18">
        <v>2250</v>
      </c>
      <c r="F5" s="18">
        <v>20</v>
      </c>
      <c r="G5" s="18">
        <v>3500</v>
      </c>
      <c r="H5" s="18">
        <f>D5</f>
        <v>358</v>
      </c>
      <c r="I5" s="18">
        <v>2250</v>
      </c>
      <c r="J5" s="18">
        <f t="shared" ref="J5:J8" si="0">H5*I5</f>
        <v>805500</v>
      </c>
      <c r="K5" s="18">
        <v>20</v>
      </c>
      <c r="L5" s="18">
        <v>3500</v>
      </c>
      <c r="M5" s="18">
        <f t="shared" ref="M5:M8" si="1">K5*L5</f>
        <v>70000</v>
      </c>
      <c r="N5" s="19">
        <f t="shared" ref="N5:N8" si="2">H5+K5</f>
        <v>378</v>
      </c>
      <c r="O5" s="20">
        <f t="shared" ref="O5:O8" si="3">J5+M5</f>
        <v>875500</v>
      </c>
    </row>
    <row r="6" spans="1:16" ht="15.75">
      <c r="A6" s="59"/>
      <c r="B6" s="65"/>
      <c r="C6" s="18" t="s">
        <v>26</v>
      </c>
      <c r="D6" s="18">
        <v>375</v>
      </c>
      <c r="E6" s="18">
        <v>2250</v>
      </c>
      <c r="F6" s="18">
        <v>17</v>
      </c>
      <c r="G6" s="18">
        <v>3400</v>
      </c>
      <c r="H6" s="18">
        <f t="shared" ref="H6:H8" si="4">D6</f>
        <v>375</v>
      </c>
      <c r="I6" s="18">
        <v>2250</v>
      </c>
      <c r="J6" s="18">
        <f t="shared" si="0"/>
        <v>843750</v>
      </c>
      <c r="K6" s="18">
        <f t="shared" ref="K6:K8" si="5">F6</f>
        <v>17</v>
      </c>
      <c r="L6" s="18">
        <v>3400</v>
      </c>
      <c r="M6" s="18">
        <f t="shared" si="1"/>
        <v>57800</v>
      </c>
      <c r="N6" s="19">
        <f t="shared" si="2"/>
        <v>392</v>
      </c>
      <c r="O6" s="20">
        <f t="shared" si="3"/>
        <v>901550</v>
      </c>
    </row>
    <row r="7" spans="1:16" ht="15.75">
      <c r="A7" s="59"/>
      <c r="B7" s="65"/>
      <c r="C7" s="18" t="s">
        <v>57</v>
      </c>
      <c r="D7" s="18">
        <v>292</v>
      </c>
      <c r="E7" s="18">
        <v>2250</v>
      </c>
      <c r="F7" s="21">
        <v>17</v>
      </c>
      <c r="G7" s="18">
        <v>3400</v>
      </c>
      <c r="H7" s="18">
        <f t="shared" si="4"/>
        <v>292</v>
      </c>
      <c r="I7" s="18">
        <v>1125</v>
      </c>
      <c r="J7" s="18">
        <f t="shared" si="0"/>
        <v>328500</v>
      </c>
      <c r="K7" s="18">
        <f t="shared" si="5"/>
        <v>17</v>
      </c>
      <c r="L7" s="18">
        <v>1700</v>
      </c>
      <c r="M7" s="18">
        <f t="shared" si="1"/>
        <v>28900</v>
      </c>
      <c r="N7" s="19">
        <f t="shared" si="2"/>
        <v>309</v>
      </c>
      <c r="O7" s="20">
        <f t="shared" si="3"/>
        <v>357400</v>
      </c>
    </row>
    <row r="8" spans="1:16" ht="21" customHeight="1">
      <c r="A8" s="60"/>
      <c r="B8" s="66"/>
      <c r="C8" s="22" t="s">
        <v>174</v>
      </c>
      <c r="D8" s="18">
        <v>300</v>
      </c>
      <c r="E8" s="18">
        <v>2250</v>
      </c>
      <c r="F8" s="22">
        <v>0</v>
      </c>
      <c r="G8" s="23"/>
      <c r="H8" s="18">
        <f t="shared" si="4"/>
        <v>300</v>
      </c>
      <c r="I8" s="18">
        <f>2250/2</f>
        <v>1125</v>
      </c>
      <c r="J8" s="18">
        <f t="shared" si="0"/>
        <v>337500</v>
      </c>
      <c r="K8" s="18">
        <f t="shared" si="5"/>
        <v>0</v>
      </c>
      <c r="L8" s="23"/>
      <c r="M8" s="18">
        <f t="shared" si="1"/>
        <v>0</v>
      </c>
      <c r="N8" s="19">
        <f t="shared" si="2"/>
        <v>300</v>
      </c>
      <c r="O8" s="20">
        <f t="shared" si="3"/>
        <v>337500</v>
      </c>
    </row>
    <row r="9" spans="1:16" ht="27" customHeight="1">
      <c r="A9" s="24"/>
      <c r="B9" s="25" t="s">
        <v>166</v>
      </c>
      <c r="C9" s="26"/>
      <c r="D9" s="27">
        <f>D4+D5+D6+D7</f>
        <v>1296</v>
      </c>
      <c r="E9" s="27"/>
      <c r="F9" s="27">
        <f>SUM(F4:F7)</f>
        <v>71</v>
      </c>
      <c r="G9" s="27"/>
      <c r="H9" s="27">
        <f>D9</f>
        <v>1296</v>
      </c>
      <c r="I9" s="27"/>
      <c r="J9" s="28">
        <f>SUM(J4:J8)</f>
        <v>2925000</v>
      </c>
      <c r="K9" s="27">
        <f>SUM(K4:K8)</f>
        <v>71</v>
      </c>
      <c r="L9" s="27"/>
      <c r="M9" s="27">
        <f>SUM(M4:M8)</f>
        <v>216200</v>
      </c>
      <c r="N9" s="29">
        <f>H9+K9</f>
        <v>1367</v>
      </c>
      <c r="O9" s="30">
        <f>SUM(O4:O8)</f>
        <v>3141200</v>
      </c>
      <c r="P9" s="41"/>
    </row>
    <row r="10" spans="1:16" ht="20.25" customHeight="1">
      <c r="A10" s="58">
        <v>2</v>
      </c>
      <c r="B10" s="64" t="s">
        <v>167</v>
      </c>
      <c r="C10" s="18" t="s">
        <v>21</v>
      </c>
      <c r="D10" s="18">
        <v>161</v>
      </c>
      <c r="E10" s="18">
        <v>2250</v>
      </c>
      <c r="F10" s="18"/>
      <c r="G10" s="18">
        <v>3500</v>
      </c>
      <c r="H10" s="18">
        <f>D10</f>
        <v>161</v>
      </c>
      <c r="I10" s="18">
        <v>2250</v>
      </c>
      <c r="J10" s="18">
        <f>H10*I10</f>
        <v>362250</v>
      </c>
      <c r="K10" s="18">
        <f>F10</f>
        <v>0</v>
      </c>
      <c r="L10" s="18">
        <v>0</v>
      </c>
      <c r="M10" s="18">
        <f>K10*L10</f>
        <v>0</v>
      </c>
      <c r="N10" s="31">
        <f>H10+K10</f>
        <v>161</v>
      </c>
      <c r="O10" s="32">
        <f>J10+M10</f>
        <v>362250</v>
      </c>
    </row>
    <row r="11" spans="1:16" ht="22.5" customHeight="1">
      <c r="A11" s="59"/>
      <c r="B11" s="65"/>
      <c r="C11" s="18" t="s">
        <v>24</v>
      </c>
      <c r="D11" s="18">
        <v>147</v>
      </c>
      <c r="E11" s="18">
        <v>2250</v>
      </c>
      <c r="F11" s="18"/>
      <c r="G11" s="18">
        <v>3500</v>
      </c>
      <c r="H11" s="18">
        <f>D11</f>
        <v>147</v>
      </c>
      <c r="I11" s="18">
        <v>1125</v>
      </c>
      <c r="J11" s="18">
        <f t="shared" ref="J11:J12" si="6">H11*I11</f>
        <v>165375</v>
      </c>
      <c r="K11" s="18">
        <f>F11</f>
        <v>0</v>
      </c>
      <c r="L11" s="18">
        <v>0</v>
      </c>
      <c r="M11" s="18">
        <f t="shared" ref="M11:M12" si="7">K11*L11</f>
        <v>0</v>
      </c>
      <c r="N11" s="31">
        <f>H11+K11</f>
        <v>147</v>
      </c>
      <c r="O11" s="32">
        <f>J11+M11</f>
        <v>165375</v>
      </c>
    </row>
    <row r="12" spans="1:16" ht="24" customHeight="1">
      <c r="A12" s="60"/>
      <c r="B12" s="66"/>
      <c r="C12" s="22" t="s">
        <v>174</v>
      </c>
      <c r="D12" s="18">
        <v>120</v>
      </c>
      <c r="E12" s="18">
        <v>2250</v>
      </c>
      <c r="F12" s="33"/>
      <c r="G12" s="23"/>
      <c r="H12" s="18">
        <f>D12</f>
        <v>120</v>
      </c>
      <c r="I12" s="18">
        <f>2250/2</f>
        <v>1125</v>
      </c>
      <c r="J12" s="18">
        <f t="shared" si="6"/>
        <v>135000</v>
      </c>
      <c r="K12" s="18">
        <f>F12</f>
        <v>0</v>
      </c>
      <c r="L12" s="18">
        <v>0</v>
      </c>
      <c r="M12" s="18">
        <f t="shared" si="7"/>
        <v>0</v>
      </c>
      <c r="N12" s="31">
        <f>H12+K12</f>
        <v>120</v>
      </c>
      <c r="O12" s="32">
        <f>J12+M12</f>
        <v>135000</v>
      </c>
    </row>
    <row r="13" spans="1:16" ht="28.5" customHeight="1">
      <c r="A13" s="24"/>
      <c r="B13" s="25" t="s">
        <v>168</v>
      </c>
      <c r="C13" s="26"/>
      <c r="D13" s="27">
        <f>D10+D11</f>
        <v>308</v>
      </c>
      <c r="E13" s="27"/>
      <c r="F13" s="27">
        <f t="shared" ref="F13:H13" si="8">F10+F11</f>
        <v>0</v>
      </c>
      <c r="G13" s="27"/>
      <c r="H13" s="27">
        <f t="shared" si="8"/>
        <v>308</v>
      </c>
      <c r="I13" s="27"/>
      <c r="J13" s="27">
        <f>SUM(J10:J12)</f>
        <v>662625</v>
      </c>
      <c r="K13" s="27"/>
      <c r="L13" s="27"/>
      <c r="M13" s="27"/>
      <c r="N13" s="27">
        <f>N10+N11</f>
        <v>308</v>
      </c>
      <c r="O13" s="29">
        <f>SUM(O10:O12)</f>
        <v>662625</v>
      </c>
    </row>
    <row r="14" spans="1:16" ht="18.75">
      <c r="A14" s="58">
        <v>3</v>
      </c>
      <c r="B14" s="61" t="s">
        <v>169</v>
      </c>
      <c r="C14" s="18" t="s">
        <v>21</v>
      </c>
      <c r="D14" s="18">
        <f>65+5</f>
        <v>70</v>
      </c>
      <c r="E14" s="18">
        <v>2250</v>
      </c>
      <c r="F14" s="23"/>
      <c r="G14" s="23"/>
      <c r="H14" s="18">
        <f>D14</f>
        <v>70</v>
      </c>
      <c r="I14" s="18">
        <v>2250</v>
      </c>
      <c r="J14" s="18">
        <f>H14*I14</f>
        <v>157500</v>
      </c>
      <c r="K14" s="18">
        <f>F14</f>
        <v>0</v>
      </c>
      <c r="L14" s="18">
        <v>0</v>
      </c>
      <c r="M14" s="18">
        <f>K14*L14</f>
        <v>0</v>
      </c>
      <c r="N14" s="31">
        <f>H14+K14</f>
        <v>70</v>
      </c>
      <c r="O14" s="32">
        <f>J14+M14</f>
        <v>157500</v>
      </c>
    </row>
    <row r="15" spans="1:16" ht="18.75">
      <c r="A15" s="59"/>
      <c r="B15" s="62"/>
      <c r="C15" s="18" t="s">
        <v>24</v>
      </c>
      <c r="D15" s="18">
        <f>36+13</f>
        <v>49</v>
      </c>
      <c r="E15" s="18">
        <v>2250</v>
      </c>
      <c r="F15" s="23"/>
      <c r="G15" s="23"/>
      <c r="H15" s="18">
        <f>D15</f>
        <v>49</v>
      </c>
      <c r="I15" s="18">
        <v>2250</v>
      </c>
      <c r="J15" s="18">
        <f t="shared" ref="J15:J17" si="9">H15*I15</f>
        <v>110250</v>
      </c>
      <c r="K15" s="18">
        <f>F15</f>
        <v>0</v>
      </c>
      <c r="L15" s="18">
        <v>0</v>
      </c>
      <c r="M15" s="18">
        <f>K15*L15</f>
        <v>0</v>
      </c>
      <c r="N15" s="31">
        <f>H15+K15</f>
        <v>49</v>
      </c>
      <c r="O15" s="32">
        <f>J15+M15</f>
        <v>110250</v>
      </c>
    </row>
    <row r="16" spans="1:16" ht="18.75">
      <c r="A16" s="59"/>
      <c r="B16" s="62"/>
      <c r="C16" s="18" t="s">
        <v>26</v>
      </c>
      <c r="D16" s="18">
        <f>21+5</f>
        <v>26</v>
      </c>
      <c r="E16" s="18">
        <v>2250</v>
      </c>
      <c r="F16" s="23"/>
      <c r="G16" s="34"/>
      <c r="H16" s="18">
        <f>D16</f>
        <v>26</v>
      </c>
      <c r="I16" s="18">
        <v>1125</v>
      </c>
      <c r="J16" s="18">
        <f t="shared" si="9"/>
        <v>29250</v>
      </c>
      <c r="K16" s="18">
        <f>F16</f>
        <v>0</v>
      </c>
      <c r="L16" s="18">
        <v>0</v>
      </c>
      <c r="M16" s="18">
        <f>K16*L16</f>
        <v>0</v>
      </c>
      <c r="N16" s="31">
        <f>H16+K16</f>
        <v>26</v>
      </c>
      <c r="O16" s="32">
        <f>J16+M16</f>
        <v>29250</v>
      </c>
    </row>
    <row r="17" spans="1:17" ht="18.75">
      <c r="A17" s="60"/>
      <c r="B17" s="63"/>
      <c r="C17" s="22" t="s">
        <v>174</v>
      </c>
      <c r="D17" s="18">
        <v>40</v>
      </c>
      <c r="E17" s="18">
        <v>2250</v>
      </c>
      <c r="F17" s="23"/>
      <c r="G17" s="34"/>
      <c r="H17" s="18">
        <f>D17</f>
        <v>40</v>
      </c>
      <c r="I17" s="18">
        <f>2250/2</f>
        <v>1125</v>
      </c>
      <c r="J17" s="18">
        <f t="shared" si="9"/>
        <v>45000</v>
      </c>
      <c r="K17" s="18">
        <f>F17</f>
        <v>0</v>
      </c>
      <c r="L17" s="23"/>
      <c r="M17" s="18">
        <f>K17*L17</f>
        <v>0</v>
      </c>
      <c r="N17" s="31">
        <f>H17+K17</f>
        <v>40</v>
      </c>
      <c r="O17" s="32">
        <f>J17+M17</f>
        <v>45000</v>
      </c>
    </row>
    <row r="18" spans="1:17" ht="36">
      <c r="A18" s="24"/>
      <c r="B18" s="25" t="s">
        <v>170</v>
      </c>
      <c r="C18" s="26"/>
      <c r="D18" s="27">
        <f>D14+D15+D16</f>
        <v>145</v>
      </c>
      <c r="E18" s="27"/>
      <c r="F18" s="27">
        <f t="shared" ref="F18:H18" si="10">F14+F15+F16</f>
        <v>0</v>
      </c>
      <c r="G18" s="27">
        <f t="shared" si="10"/>
        <v>0</v>
      </c>
      <c r="H18" s="27">
        <f t="shared" si="10"/>
        <v>145</v>
      </c>
      <c r="I18" s="27"/>
      <c r="J18" s="27">
        <f>SUM(J14:J17)</f>
        <v>342000</v>
      </c>
      <c r="K18" s="27">
        <f>K14+K15+K16</f>
        <v>0</v>
      </c>
      <c r="L18" s="27">
        <f>SUM(L14:L16)</f>
        <v>0</v>
      </c>
      <c r="M18" s="27">
        <f>SUM(M14:M16)</f>
        <v>0</v>
      </c>
      <c r="N18" s="29">
        <f>N14+N15+N16</f>
        <v>145</v>
      </c>
      <c r="O18" s="29">
        <f>SUM(O14:O17)</f>
        <v>342000</v>
      </c>
    </row>
    <row r="19" spans="1:17" ht="18.75" customHeight="1">
      <c r="A19" s="17">
        <v>4</v>
      </c>
      <c r="B19" s="43" t="s">
        <v>175</v>
      </c>
      <c r="C19" s="18" t="s">
        <v>21</v>
      </c>
      <c r="D19" s="35">
        <v>65</v>
      </c>
      <c r="E19" s="18">
        <v>2250</v>
      </c>
      <c r="F19" s="23"/>
      <c r="G19" s="23"/>
      <c r="H19" s="35">
        <f>D19</f>
        <v>65</v>
      </c>
      <c r="I19" s="18">
        <v>1125</v>
      </c>
      <c r="J19" s="36">
        <f t="shared" ref="J19" si="11">H19*I19</f>
        <v>73125</v>
      </c>
      <c r="K19" s="23"/>
      <c r="L19" s="23"/>
      <c r="M19" s="18">
        <f>K19*L19</f>
        <v>0</v>
      </c>
      <c r="N19" s="37">
        <f>H19+K19</f>
        <v>65</v>
      </c>
      <c r="O19" s="32">
        <f>J19+M19</f>
        <v>73125</v>
      </c>
    </row>
    <row r="20" spans="1:17" ht="24">
      <c r="A20" s="24"/>
      <c r="B20" s="25" t="s">
        <v>171</v>
      </c>
      <c r="C20" s="24"/>
      <c r="D20" s="27">
        <f>SUM(D19:D19)</f>
        <v>65</v>
      </c>
      <c r="E20" s="27"/>
      <c r="F20" s="27">
        <v>0</v>
      </c>
      <c r="G20" s="27"/>
      <c r="H20" s="27">
        <f>D20</f>
        <v>65</v>
      </c>
      <c r="I20" s="27"/>
      <c r="J20" s="27">
        <f>SUM(J19:J19)</f>
        <v>73125</v>
      </c>
      <c r="K20" s="24"/>
      <c r="L20" s="24"/>
      <c r="M20" s="24"/>
      <c r="N20" s="30">
        <f>SUM(N19:N19)</f>
        <v>65</v>
      </c>
      <c r="O20" s="30">
        <f>SUM(O19:O19)</f>
        <v>73125</v>
      </c>
    </row>
    <row r="21" spans="1:17" ht="23.25" customHeight="1">
      <c r="A21" s="55" t="s">
        <v>176</v>
      </c>
      <c r="B21" s="55"/>
      <c r="C21" s="38"/>
      <c r="D21" s="39">
        <f>D9+D13+D18+D20</f>
        <v>1814</v>
      </c>
      <c r="E21" s="39"/>
      <c r="F21" s="39">
        <f>F9+F13+F18+F20</f>
        <v>71</v>
      </c>
      <c r="G21" s="39"/>
      <c r="H21" s="39">
        <f>H9+H13+H18+H20</f>
        <v>1814</v>
      </c>
      <c r="I21" s="39"/>
      <c r="J21" s="40">
        <f>J9+J13+J18+J20</f>
        <v>4002750</v>
      </c>
      <c r="K21" s="39">
        <f>F21</f>
        <v>71</v>
      </c>
      <c r="L21" s="39"/>
      <c r="M21" s="39">
        <f>M9</f>
        <v>216200</v>
      </c>
      <c r="N21" s="40">
        <f>N9+N13+N18+N20</f>
        <v>1885</v>
      </c>
      <c r="O21" s="40">
        <f>O9+O13+O18+O20</f>
        <v>4218950</v>
      </c>
      <c r="P21" s="41">
        <f>N8+N12+N17</f>
        <v>460</v>
      </c>
      <c r="Q21" s="41">
        <f>O21-M21-J21</f>
        <v>0</v>
      </c>
    </row>
    <row r="23" spans="1:17" ht="29.25" customHeight="1">
      <c r="A23" s="42"/>
      <c r="B23" s="42" t="s">
        <v>177</v>
      </c>
      <c r="C23" s="42"/>
      <c r="D23" s="42"/>
      <c r="E23" s="42"/>
      <c r="F23" s="42"/>
      <c r="G23" s="42" t="s">
        <v>178</v>
      </c>
      <c r="H23" s="42"/>
      <c r="I23" s="42"/>
    </row>
  </sheetData>
  <mergeCells count="16">
    <mergeCell ref="A1:O1"/>
    <mergeCell ref="A2:A3"/>
    <mergeCell ref="B2:B3"/>
    <mergeCell ref="C2:C3"/>
    <mergeCell ref="F2:G2"/>
    <mergeCell ref="H2:J2"/>
    <mergeCell ref="K2:M2"/>
    <mergeCell ref="N2:O2"/>
    <mergeCell ref="A21:B21"/>
    <mergeCell ref="D2:E2"/>
    <mergeCell ref="A14:A17"/>
    <mergeCell ref="B14:B17"/>
    <mergeCell ref="A4:A8"/>
    <mergeCell ref="B4:B8"/>
    <mergeCell ref="A10:A12"/>
    <mergeCell ref="B10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gadasaxdelebi</vt:lpstr>
      <vt:lpstr>Semosavlebi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user-finans</dc:creator>
  <cp:lastModifiedBy>Nana</cp:lastModifiedBy>
  <dcterms:created xsi:type="dcterms:W3CDTF">2017-05-16T13:11:03Z</dcterms:created>
  <dcterms:modified xsi:type="dcterms:W3CDTF">2017-06-17T10:07:03Z</dcterms:modified>
</cp:coreProperties>
</file>